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 - DISTRITOS\ENVIAR\"/>
    </mc:Choice>
  </mc:AlternateContent>
  <bookViews>
    <workbookView xWindow="0" yWindow="0" windowWidth="29010" windowHeight="11895"/>
  </bookViews>
  <sheets>
    <sheet name="Planilha Orçamentária" sheetId="1" r:id="rId1"/>
  </sheets>
  <definedNames>
    <definedName name="_xlnm._FilterDatabase" localSheetId="0" hidden="1">'Planilha Orçamentária'!$B$14:$M$56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4" i="1" l="1"/>
  <c r="G35" i="1"/>
  <c r="I35" i="1"/>
  <c r="J35" i="1"/>
  <c r="K35" i="1" s="1"/>
  <c r="I25" i="1"/>
  <c r="J25" i="1"/>
  <c r="K25" i="1" s="1"/>
  <c r="L25" i="1" s="1"/>
  <c r="L35" i="1" l="1"/>
  <c r="I24" i="1" l="1"/>
  <c r="J24" i="1"/>
  <c r="K24" i="1" s="1"/>
  <c r="L24" i="1" s="1"/>
  <c r="I34" i="1" l="1"/>
  <c r="J34" i="1"/>
  <c r="K34" i="1" s="1"/>
  <c r="L34" i="1" s="1"/>
  <c r="G17" i="1" l="1"/>
  <c r="J50" i="1" l="1"/>
  <c r="J49" i="1"/>
  <c r="J48" i="1"/>
  <c r="J17" i="1"/>
  <c r="J39" i="1"/>
  <c r="J33" i="1"/>
  <c r="J29" i="1"/>
  <c r="J23" i="1" l="1"/>
  <c r="J22" i="1"/>
  <c r="J20" i="1"/>
  <c r="J47" i="1"/>
  <c r="J46" i="1"/>
  <c r="J45" i="1"/>
  <c r="J38" i="1"/>
  <c r="J37" i="1"/>
  <c r="J32" i="1"/>
  <c r="J31" i="1"/>
  <c r="J28" i="1"/>
  <c r="J27" i="1"/>
  <c r="K20" i="1" l="1"/>
  <c r="L20" i="1" s="1"/>
  <c r="J41" i="1"/>
  <c r="J42" i="1"/>
  <c r="I50" i="1" l="1"/>
  <c r="K50" i="1" s="1"/>
  <c r="L50" i="1" s="1"/>
  <c r="I49" i="1"/>
  <c r="K49" i="1" s="1"/>
  <c r="L49" i="1" s="1"/>
  <c r="I48" i="1"/>
  <c r="K48" i="1" s="1"/>
  <c r="L48" i="1" s="1"/>
  <c r="I47" i="1"/>
  <c r="K47" i="1" s="1"/>
  <c r="L47" i="1" s="1"/>
  <c r="I46" i="1"/>
  <c r="K46" i="1" s="1"/>
  <c r="L46" i="1" s="1"/>
  <c r="I45" i="1"/>
  <c r="K45" i="1" s="1"/>
  <c r="L45" i="1" s="1"/>
  <c r="I39" i="1"/>
  <c r="K39" i="1" s="1"/>
  <c r="L39" i="1" s="1"/>
  <c r="I38" i="1"/>
  <c r="K38" i="1" s="1"/>
  <c r="L38" i="1" s="1"/>
  <c r="I37" i="1"/>
  <c r="K37" i="1" s="1"/>
  <c r="L37" i="1" s="1"/>
  <c r="I33" i="1"/>
  <c r="K33" i="1" s="1"/>
  <c r="L33" i="1" s="1"/>
  <c r="I32" i="1"/>
  <c r="K32" i="1" s="1"/>
  <c r="L32" i="1" s="1"/>
  <c r="I31" i="1"/>
  <c r="K31" i="1" s="1"/>
  <c r="L31" i="1" s="1"/>
  <c r="I17" i="1"/>
  <c r="K17" i="1" s="1"/>
  <c r="L17" i="1" s="1"/>
  <c r="I28" i="1"/>
  <c r="K28" i="1" s="1"/>
  <c r="L28" i="1" s="1"/>
  <c r="I29" i="1"/>
  <c r="K29" i="1" s="1"/>
  <c r="L29" i="1" s="1"/>
  <c r="I27" i="1"/>
  <c r="K27" i="1" s="1"/>
  <c r="L27" i="1" s="1"/>
  <c r="I23" i="1"/>
  <c r="K23" i="1" s="1"/>
  <c r="L23" i="1" s="1"/>
  <c r="I22" i="1"/>
  <c r="K22" i="1" s="1"/>
  <c r="L22" i="1" s="1"/>
  <c r="I42" i="1"/>
  <c r="K42" i="1" s="1"/>
  <c r="L42" i="1" s="1"/>
  <c r="I41" i="1"/>
  <c r="K41" i="1" s="1"/>
  <c r="L41" i="1" s="1"/>
  <c r="I16" i="1"/>
  <c r="I43" i="1"/>
  <c r="I19" i="1"/>
  <c r="I21" i="1"/>
  <c r="J43" i="1"/>
  <c r="J21" i="1"/>
  <c r="J19" i="1"/>
  <c r="J16" i="1"/>
  <c r="L30" i="1" l="1"/>
  <c r="L18" i="1"/>
  <c r="L36" i="1"/>
  <c r="L26" i="1"/>
  <c r="K16" i="1"/>
  <c r="L16" i="1" s="1"/>
  <c r="L15" i="1" s="1"/>
  <c r="K21" i="1"/>
  <c r="L21" i="1" s="1"/>
  <c r="K43" i="1"/>
  <c r="L43" i="1" s="1"/>
  <c r="L40" i="1" s="1"/>
  <c r="K19" i="1"/>
  <c r="L19" i="1" s="1"/>
  <c r="L13" i="1" l="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<sst xmlns="http://schemas.openxmlformats.org/spreadsheetml/2006/main" count="193" uniqueCount="106">
  <si>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</si>
  <si>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</si>
  <si>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</si>
  <si>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</si>
  <si>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</si>
  <si>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</si>
  <si>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</si>
  <si>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</si>
  <si>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</si>
  <si>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</si>
  <si>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</si>
  <si>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</si>
  <si>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</si>
  <si>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</si>
  <si>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</si>
  <si>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</si>
  <si>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</si>
  <si>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</si>
  <si>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</si>
  <si>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</si>
  <si>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</si>
  <si>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</si>
  <si>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</si>
  <si>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</si>
  <si>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</si>
  <si>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</si>
  <si>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</si>
  <si>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</si>
  <si>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</si>
  <si>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</si>
  <si>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</si>
  <si>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</si>
  <si>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</si>
  <si>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</si>
  <si>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</si>
  <si>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</si>
  <si>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</si>
  <si>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</si>
  <si>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</si>
  <si>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</si>
  <si>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</si>
  <si>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</si>
  <si>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</si>
  <si>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</si>
  <si>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</si>
  <si>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</si>
  <si>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4.1</t>
  </si>
  <si>
    <t>4.2</t>
  </si>
  <si>
    <t>4.3</t>
  </si>
  <si>
    <t>5.1</t>
  </si>
  <si>
    <t>FERVEDOURO</t>
  </si>
  <si>
    <t>MG</t>
  </si>
  <si>
    <t>5.2</t>
  </si>
  <si>
    <t>2.2</t>
  </si>
  <si>
    <t>EXECUÇÃO DE PAVIMENTO INTERTRAVADO EM BLOCO SEXTAVADO, ESPESSURA 8CM, FCK 35MPA, INCLUINDO FORNECIMENTO E TRANSPORTE DE TODOS OS MATERIAIS E COLCHÃO DE ASSENTAMENTO COM ESPESSURA 6CM E 20x20 CM.</t>
  </si>
  <si>
    <t>PAVIMENTAÇÃO - TRECHO 1</t>
  </si>
  <si>
    <t>PAVIMENTAÇÃO - TRECHO 2</t>
  </si>
  <si>
    <t>PAVIMENTAÇÃO - TRECHO 3</t>
  </si>
  <si>
    <t>PAVIMENTAÇÃO - TRECHO 4</t>
  </si>
  <si>
    <t>PAVIMENTAÇÃO - TRECHO 5</t>
  </si>
  <si>
    <t>PAVIMENTAÇÃO - TRECHO 6</t>
  </si>
  <si>
    <t>2.3</t>
  </si>
  <si>
    <t>ED-51139</t>
  </si>
  <si>
    <t>GUIA DE MEIO-FIO, EM CONCRETO COM FCK 20MPA, PRÉ MOLDADA, MFC-01 PADRÃO DER-MG, DIMENSÕES (12X16,7X35)CM
, EXCLUSIVE SARJETA, INCLUSIVE ESCAVAÇÃO, APILOAMENTO E
TRANSPORTE COM RETIRADA DO MATERIAL ESCAVADO (EM
CAÇAMBA)</t>
  </si>
  <si>
    <t>2.4</t>
  </si>
  <si>
    <t>2.5</t>
  </si>
  <si>
    <t>ED-50105</t>
  </si>
  <si>
    <t>FORNECIMENTO E ASSENTAMENTO DE TUBO PVC RÍGIDO,
COLETOR DE ESGOTO LISO (JEI), DN 100 MM (4"), INCLUSIVE
CONEXÕES</t>
  </si>
  <si>
    <t>5.3</t>
  </si>
  <si>
    <t>6.1</t>
  </si>
  <si>
    <t>6.2</t>
  </si>
  <si>
    <t>6.3</t>
  </si>
  <si>
    <t>7.1</t>
  </si>
  <si>
    <t>7.2</t>
  </si>
  <si>
    <t>7.3</t>
  </si>
  <si>
    <t>100577</t>
  </si>
  <si>
    <t>REGULARIZAÇÃO E COMPACTAÇÃO DE SUBLEITO DE SOLO PREDOMINANTEMENTE ARENOSO. AF_11/2019</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</si>
  <si>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</si>
  <si>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</si>
  <si>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</si>
  <si>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</si>
  <si>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101167</t>
  </si>
  <si>
    <t>EXECUÇÃO DE PAVIMENTO EM PARALELEPÍPEDOS, REJUNTAMENTO COM PÓ DE PEDRA. AF_05/2020 - MÃO DE OBRA</t>
  </si>
  <si>
    <t>7.4</t>
  </si>
  <si>
    <t>7.5</t>
  </si>
  <si>
    <t>ED-48678</t>
  </si>
  <si>
    <t>TUBO DE CONCRETO SIMPLES, CLASSE PS1, DIÂMETRO 600MM,
INCLUSIVE FORNECIMENTO, ASSENTAMENTO E REJUNTAMENTO,
EXCLUSIVE ESCAVAÇÃO</t>
  </si>
  <si>
    <t>ED-14763</t>
  </si>
  <si>
    <t>SARJETA DE CONCRETO URBANO (SCU), TIPO 2, COM FCK 15 MPA
, LARGURA DE 50CM COM INCLINAÇÃO DE 15%, ESP. 7CM,
PADRÃO DER-MG, EXCLUSIVE MEIO-FIO, INCLUSIVE ESCAVAÇÃO,
APILAOMENTO E TRANSPORTE COM RETIRADA DO MATERIAL
ESCAVADO (EM CAÇAMBA)</t>
  </si>
  <si>
    <t>7.6</t>
  </si>
  <si>
    <t>ED-48572</t>
  </si>
  <si>
    <t>CAIXA DE CAPTAÇÃO E DRENAGEM TIPO A (100 X 100 X 120 CM), D
= 500 MM A 1500MM, INCLUSIVE ESCAVAÇÃO, REATERRO E BOTA
FORA</t>
  </si>
  <si>
    <t>UNID.</t>
  </si>
  <si>
    <t>FERVEDOURO / MG, 04 DE OUTUBRO DE 2023</t>
  </si>
  <si>
    <t>PREFEITURA MUNICIPAL DE FERVEDOURO</t>
  </si>
  <si>
    <t>4.4</t>
  </si>
  <si>
    <t>PAVIMENTAÇÃO E URBANIZAÇÃO - RUAS PROJETADAS - DISTRITOS</t>
  </si>
  <si>
    <t>2.6</t>
  </si>
  <si>
    <t>2.7</t>
  </si>
  <si>
    <t>ED-49903</t>
  </si>
  <si>
    <t>CAIXA DE ESGOTO DE INSPEÇÃO/PASSAGEM EM ALVENARIA (
100X100X50CM), REVESTIMENTO EM ARGAMASSA COM ADITIVO
IMPERMEABILIZANTE, COM TAMPA DE CONCRETO, INCLUSIVE
ESCAVAÇÃO, REATERRO E TRANSPORTE E RETIRADA DO
MATERIAL ESCAVADO (EM CAÇAMBA)</t>
  </si>
  <si>
    <t>4741</t>
  </si>
  <si>
    <t>SINAPI-I</t>
  </si>
  <si>
    <t xml:space="preserve">PO DE PEDRA (POSTO PEDREIRA/FORNECEDOR, SEM FRETE) </t>
  </si>
  <si>
    <t>M3</t>
  </si>
  <si>
    <t>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</si>
</sst>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0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6" xfId="0" applyNumberFormat="1" applyFill="1" applyBorder="1" applyAlignment="1">
      <alignment horizontal="left"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4" fontId="0" fillId="8" borderId="31"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44" fontId="0" fillId="7" borderId="33" xfId="3" applyFont="1" applyFill="1" applyBorder="1" applyAlignment="1">
      <alignment horizontal="center"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2" fontId="13" fillId="0" borderId="0" xfId="0" applyNumberFormat="1" applyFont="1" applyBorder="1" applyAlignment="1">
      <alignment horizont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56</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56</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56</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4"/>
  <sheetViews>
    <sheetView showGridLines="0" tabSelected="1" workbookViewId="0">
      <pane ySplit="14" topLeftCell="A15" activePane="bottomLeft" state="frozen"/>
      <selection pane="bottomLeft" activeCell="B35" sqref="B35:G35"/>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95" t="s">
        <v>2</v>
      </c>
      <c r="C2" s="96"/>
      <c r="D2" s="96"/>
      <c r="E2" s="96"/>
      <c r="F2" s="97"/>
      <c r="G2" s="14" t="s">
        <v>3</v>
      </c>
      <c r="H2" s="31"/>
      <c r="I2" s="14" t="s">
        <v>4</v>
      </c>
      <c r="J2" s="32"/>
      <c r="K2" s="2"/>
      <c r="N2" s="1"/>
      <c r="O2" s="1"/>
    </row>
    <row r="3" spans="1:36" ht="55.5" customHeight="1" thickBot="1" x14ac:dyDescent="0.3">
      <c r="B3" s="6" t="s">
        <v>22</v>
      </c>
      <c r="C3" s="106" t="s">
        <v>94</v>
      </c>
      <c r="D3" s="106"/>
      <c r="E3" s="106"/>
      <c r="F3" s="106"/>
      <c r="G3" s="106"/>
      <c r="H3" s="107"/>
      <c r="I3" s="52" t="s">
        <v>33</v>
      </c>
      <c r="J3" s="18">
        <v>45169</v>
      </c>
      <c r="K3" s="34"/>
      <c r="O3" s="1"/>
    </row>
    <row r="4" spans="1:36" ht="15.75" thickBot="1" x14ac:dyDescent="0.3">
      <c r="B4" s="6" t="s">
        <v>5</v>
      </c>
      <c r="C4" s="98" t="s">
        <v>96</v>
      </c>
      <c r="D4" s="98"/>
      <c r="E4" s="98"/>
      <c r="F4" s="98"/>
      <c r="G4" s="98"/>
      <c r="H4" s="99"/>
      <c r="I4" s="12" t="s">
        <v>13</v>
      </c>
      <c r="J4" s="19"/>
      <c r="K4" s="2"/>
      <c r="O4" s="1"/>
    </row>
    <row r="5" spans="1:36" ht="15.75" thickBot="1" x14ac:dyDescent="0.3">
      <c r="B5" s="6" t="s">
        <v>6</v>
      </c>
      <c r="C5" s="20"/>
      <c r="D5" s="12" t="s">
        <v>7</v>
      </c>
      <c r="E5" s="100"/>
      <c r="F5" s="101"/>
      <c r="G5" s="12" t="s">
        <v>8</v>
      </c>
      <c r="H5" s="30" t="s">
        <v>50</v>
      </c>
      <c r="I5" s="12" t="s">
        <v>9</v>
      </c>
      <c r="J5" s="33" t="s">
        <v>51</v>
      </c>
    </row>
    <row r="6" spans="1:36" x14ac:dyDescent="0.25">
      <c r="B6" s="102" t="s">
        <v>34</v>
      </c>
      <c r="C6" s="104">
        <v>45108</v>
      </c>
      <c r="D6" s="11" t="s">
        <v>10</v>
      </c>
      <c r="E6" s="13" t="s">
        <v>27</v>
      </c>
      <c r="F6" s="21"/>
      <c r="G6" s="84" t="s">
        <v>11</v>
      </c>
      <c r="H6" s="91">
        <v>0.2097</v>
      </c>
      <c r="I6" s="84" t="s">
        <v>12</v>
      </c>
      <c r="J6" s="93">
        <v>0.114</v>
      </c>
    </row>
    <row r="7" spans="1:36" ht="15.75" thickBot="1" x14ac:dyDescent="0.3">
      <c r="B7" s="103"/>
      <c r="C7" s="105"/>
      <c r="D7" s="24" t="s">
        <v>37</v>
      </c>
      <c r="E7" s="15" t="s">
        <v>28</v>
      </c>
      <c r="F7" s="22"/>
      <c r="G7" s="85"/>
      <c r="H7" s="92"/>
      <c r="I7" s="85"/>
      <c r="J7" s="94"/>
    </row>
    <row r="8" spans="1:36" ht="16.5" thickTop="1" thickBot="1" x14ac:dyDescent="0.3"/>
    <row r="9" spans="1:36" ht="15" customHeight="1" thickTop="1" thickBot="1" x14ac:dyDescent="0.3">
      <c r="B9" s="88" t="s">
        <v>0</v>
      </c>
      <c r="C9" s="80" t="s">
        <v>29</v>
      </c>
      <c r="D9" s="81"/>
      <c r="K9"/>
    </row>
    <row r="10" spans="1:36" ht="15.75" customHeight="1" thickTop="1" thickBot="1" x14ac:dyDescent="0.3">
      <c r="B10" s="89"/>
      <c r="C10" s="86" t="s">
        <v>30</v>
      </c>
      <c r="D10" s="87"/>
      <c r="K10"/>
    </row>
    <row r="11" spans="1:36" ht="16.5" thickTop="1" thickBot="1" x14ac:dyDescent="0.3">
      <c r="B11" s="90"/>
      <c r="C11" s="82" t="s">
        <v>1</v>
      </c>
      <c r="D11" s="83"/>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L15+L18+L26+L30+L36+L40+L44</f>
        <v>992309.29186600004</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50">
        <v>1</v>
      </c>
      <c r="C15" s="37"/>
      <c r="D15" s="37"/>
      <c r="E15" s="51" t="s">
        <v>39</v>
      </c>
      <c r="F15" s="39"/>
      <c r="G15" s="40"/>
      <c r="H15" s="41"/>
      <c r="I15" s="42"/>
      <c r="J15" s="43"/>
      <c r="K15" s="44"/>
      <c r="L15" s="48">
        <f>L16+L17</f>
        <v>9253.6243439999998</v>
      </c>
    </row>
    <row r="16" spans="1:36" ht="95.25" customHeight="1" x14ac:dyDescent="0.25">
      <c r="A16" s="1"/>
      <c r="B16" s="25" t="s">
        <v>38</v>
      </c>
      <c r="C16" s="25" t="s">
        <v>35</v>
      </c>
      <c r="D16" s="25" t="s">
        <v>36</v>
      </c>
      <c r="E16" s="35" t="s">
        <v>40</v>
      </c>
      <c r="F16" s="26" t="s">
        <v>41</v>
      </c>
      <c r="G16" s="46">
        <v>4.5</v>
      </c>
      <c r="H16" s="36">
        <v>324.16000000000003</v>
      </c>
      <c r="I16" s="27">
        <f>H6</f>
        <v>0.2097</v>
      </c>
      <c r="J16" s="8">
        <f t="shared" ref="J16:J43" si="0">IF(LEFT($H$13,5)="CUSTO",H16,H16/(1+I16))</f>
        <v>324.16000000000003</v>
      </c>
      <c r="K16" s="10">
        <f t="shared" ref="K16:K43" si="1">J16*(1+I16)</f>
        <v>392.13635200000004</v>
      </c>
      <c r="L16" s="47">
        <f t="shared" ref="L16:L43" si="2">K16*G16</f>
        <v>1764.6135840000002</v>
      </c>
    </row>
    <row r="17" spans="1:12" ht="36" customHeight="1" thickBot="1" x14ac:dyDescent="0.3">
      <c r="A17" s="1"/>
      <c r="B17" s="25" t="s">
        <v>78</v>
      </c>
      <c r="C17" s="25" t="s">
        <v>79</v>
      </c>
      <c r="D17" s="25" t="s">
        <v>43</v>
      </c>
      <c r="E17" s="35" t="s">
        <v>80</v>
      </c>
      <c r="F17" s="26" t="s">
        <v>45</v>
      </c>
      <c r="G17" s="46">
        <f>G21+G29+G33+G39+G43+G47</f>
        <v>8844</v>
      </c>
      <c r="H17" s="36">
        <v>0.7</v>
      </c>
      <c r="I17" s="27">
        <f>H6</f>
        <v>0.2097</v>
      </c>
      <c r="J17" s="8">
        <f t="shared" ref="J17" si="3">IF(LEFT($H$13,5)="CUSTO",H17,H17/(1+I17))</f>
        <v>0.7</v>
      </c>
      <c r="K17" s="10">
        <f t="shared" ref="K17" si="4">J17*(1+I17)</f>
        <v>0.84678999999999993</v>
      </c>
      <c r="L17" s="47">
        <f t="shared" ref="L17" si="5">K17*G17</f>
        <v>7489.0107599999992</v>
      </c>
    </row>
    <row r="18" spans="1:12" ht="15" customHeight="1" x14ac:dyDescent="0.25">
      <c r="A18" s="5"/>
      <c r="B18" s="50">
        <v>2</v>
      </c>
      <c r="C18" s="37"/>
      <c r="D18" s="37"/>
      <c r="E18" s="51" t="s">
        <v>55</v>
      </c>
      <c r="F18" s="39"/>
      <c r="G18" s="40"/>
      <c r="H18" s="41"/>
      <c r="I18" s="42"/>
      <c r="J18" s="43"/>
      <c r="K18" s="44"/>
      <c r="L18" s="48">
        <f>L19+L20+L21+L22+L23+L24+L25</f>
        <v>265942.18996800005</v>
      </c>
    </row>
    <row r="19" spans="1:12" ht="30" x14ac:dyDescent="0.25">
      <c r="A19" s="1"/>
      <c r="B19" s="25" t="s">
        <v>42</v>
      </c>
      <c r="C19" s="25" t="s">
        <v>75</v>
      </c>
      <c r="D19" s="25" t="s">
        <v>43</v>
      </c>
      <c r="E19" s="35" t="s">
        <v>76</v>
      </c>
      <c r="F19" s="26" t="s">
        <v>41</v>
      </c>
      <c r="G19" s="46">
        <v>2100</v>
      </c>
      <c r="H19" s="49">
        <v>1.1299999999999999</v>
      </c>
      <c r="I19" s="27">
        <f>H6</f>
        <v>0.2097</v>
      </c>
      <c r="J19" s="8">
        <f t="shared" si="0"/>
        <v>1.1299999999999999</v>
      </c>
      <c r="K19" s="10">
        <f t="shared" si="1"/>
        <v>1.3669609999999999</v>
      </c>
      <c r="L19" s="47">
        <f t="shared" si="2"/>
        <v>2870.6180999999997</v>
      </c>
    </row>
    <row r="20" spans="1:12" ht="90" x14ac:dyDescent="0.25">
      <c r="A20" s="1"/>
      <c r="B20" s="25" t="s">
        <v>53</v>
      </c>
      <c r="C20" s="25" t="s">
        <v>62</v>
      </c>
      <c r="D20" s="25" t="s">
        <v>36</v>
      </c>
      <c r="E20" s="35" t="s">
        <v>63</v>
      </c>
      <c r="F20" s="26" t="s">
        <v>45</v>
      </c>
      <c r="G20" s="46">
        <v>720</v>
      </c>
      <c r="H20" s="49">
        <v>58.06</v>
      </c>
      <c r="I20" s="27">
        <v>0.2097</v>
      </c>
      <c r="J20" s="8">
        <f t="shared" ref="J20" si="6">IF(LEFT($H$13,5)="CUSTO",H20,H20/(1+I20))</f>
        <v>58.06</v>
      </c>
      <c r="K20" s="10">
        <f t="shared" ref="K20" si="7">J20*(1+I20)</f>
        <v>70.235182000000009</v>
      </c>
      <c r="L20" s="47">
        <f t="shared" ref="L20" si="8">K20*G20</f>
        <v>50569.331040000005</v>
      </c>
    </row>
    <row r="21" spans="1:12" ht="60" x14ac:dyDescent="0.25">
      <c r="A21" s="1"/>
      <c r="B21" s="25" t="s">
        <v>61</v>
      </c>
      <c r="C21" s="25" t="s">
        <v>44</v>
      </c>
      <c r="D21" s="25" t="s">
        <v>36</v>
      </c>
      <c r="E21" s="35" t="s">
        <v>77</v>
      </c>
      <c r="F21" s="26" t="s">
        <v>41</v>
      </c>
      <c r="G21" s="46">
        <v>2100</v>
      </c>
      <c r="H21" s="36">
        <v>76.650000000000006</v>
      </c>
      <c r="I21" s="27">
        <f>H6</f>
        <v>0.2097</v>
      </c>
      <c r="J21" s="8">
        <f t="shared" si="0"/>
        <v>76.650000000000006</v>
      </c>
      <c r="K21" s="10">
        <f t="shared" si="1"/>
        <v>92.723505000000003</v>
      </c>
      <c r="L21" s="47">
        <f t="shared" si="2"/>
        <v>194719.36050000001</v>
      </c>
    </row>
    <row r="22" spans="1:12" ht="45" x14ac:dyDescent="0.25">
      <c r="A22" s="1"/>
      <c r="B22" s="25" t="s">
        <v>64</v>
      </c>
      <c r="C22" s="25" t="s">
        <v>85</v>
      </c>
      <c r="D22" s="25" t="s">
        <v>36</v>
      </c>
      <c r="E22" s="35" t="s">
        <v>86</v>
      </c>
      <c r="F22" s="26" t="s">
        <v>45</v>
      </c>
      <c r="G22" s="46">
        <v>50</v>
      </c>
      <c r="H22" s="36">
        <v>138.69</v>
      </c>
      <c r="I22" s="27">
        <f>H6</f>
        <v>0.2097</v>
      </c>
      <c r="J22" s="8">
        <f t="shared" ref="J22" si="9">IF(LEFT($H$13,5)="CUSTO",H22,H22/(1+I22))</f>
        <v>138.69</v>
      </c>
      <c r="K22" s="10">
        <f t="shared" ref="K22" si="10">J22*(1+I22)</f>
        <v>167.773293</v>
      </c>
      <c r="L22" s="47">
        <f t="shared" ref="L22" si="11">K22*G22</f>
        <v>8388.6646500000006</v>
      </c>
    </row>
    <row r="23" spans="1:12" ht="45" x14ac:dyDescent="0.25">
      <c r="A23" s="1"/>
      <c r="B23" s="25" t="s">
        <v>65</v>
      </c>
      <c r="C23" s="25" t="s">
        <v>66</v>
      </c>
      <c r="D23" s="25" t="s">
        <v>36</v>
      </c>
      <c r="E23" s="35" t="s">
        <v>67</v>
      </c>
      <c r="F23" s="26" t="s">
        <v>45</v>
      </c>
      <c r="G23" s="46">
        <v>60</v>
      </c>
      <c r="H23" s="36">
        <v>47.99</v>
      </c>
      <c r="I23" s="27">
        <f>H6</f>
        <v>0.2097</v>
      </c>
      <c r="J23" s="8">
        <f t="shared" ref="J23:J24" si="12">IF(LEFT($H$13,5)="CUSTO",H23,H23/(1+I23))</f>
        <v>47.99</v>
      </c>
      <c r="K23" s="10">
        <f t="shared" ref="K23:K24" si="13">J23*(1+I23)</f>
        <v>58.053502999999999</v>
      </c>
      <c r="L23" s="47">
        <f t="shared" ref="L23:L24" si="14">K23*G23</f>
        <v>3483.21018</v>
      </c>
    </row>
    <row r="24" spans="1:12" ht="45" x14ac:dyDescent="0.25">
      <c r="A24" s="1"/>
      <c r="B24" s="25" t="s">
        <v>97</v>
      </c>
      <c r="C24" s="25" t="s">
        <v>90</v>
      </c>
      <c r="D24" s="25" t="s">
        <v>36</v>
      </c>
      <c r="E24" s="35" t="s">
        <v>91</v>
      </c>
      <c r="F24" s="26" t="s">
        <v>92</v>
      </c>
      <c r="G24" s="46">
        <v>2</v>
      </c>
      <c r="H24" s="36">
        <v>1659.91</v>
      </c>
      <c r="I24" s="27">
        <f>H6</f>
        <v>0.2097</v>
      </c>
      <c r="J24" s="8">
        <f t="shared" si="12"/>
        <v>1659.91</v>
      </c>
      <c r="K24" s="10">
        <f t="shared" si="13"/>
        <v>2007.9931270000002</v>
      </c>
      <c r="L24" s="47">
        <f t="shared" si="14"/>
        <v>4015.9862540000004</v>
      </c>
    </row>
    <row r="25" spans="1:12" ht="75.75" thickBot="1" x14ac:dyDescent="0.3">
      <c r="A25" s="1"/>
      <c r="B25" s="25" t="s">
        <v>98</v>
      </c>
      <c r="C25" s="25" t="s">
        <v>99</v>
      </c>
      <c r="D25" s="25" t="s">
        <v>36</v>
      </c>
      <c r="E25" s="35" t="s">
        <v>100</v>
      </c>
      <c r="F25" s="26" t="s">
        <v>92</v>
      </c>
      <c r="G25" s="46">
        <v>2</v>
      </c>
      <c r="H25" s="36">
        <v>783.26</v>
      </c>
      <c r="I25" s="27">
        <f>H6</f>
        <v>0.2097</v>
      </c>
      <c r="J25" s="8">
        <f t="shared" ref="J25" si="15">IF(LEFT($H$13,5)="CUSTO",H25,H25/(1+I25))</f>
        <v>783.26</v>
      </c>
      <c r="K25" s="10">
        <f t="shared" ref="K25" si="16">J25*(1+I25)</f>
        <v>947.50962200000004</v>
      </c>
      <c r="L25" s="47">
        <f t="shared" ref="L25" si="17">K25*G25</f>
        <v>1895.0192440000001</v>
      </c>
    </row>
    <row r="26" spans="1:12" ht="15" customHeight="1" x14ac:dyDescent="0.25">
      <c r="A26" s="5"/>
      <c r="B26" s="50">
        <v>3</v>
      </c>
      <c r="C26" s="37"/>
      <c r="D26" s="37"/>
      <c r="E26" s="51" t="s">
        <v>56</v>
      </c>
      <c r="F26" s="39"/>
      <c r="G26" s="40"/>
      <c r="H26" s="41"/>
      <c r="I26" s="42"/>
      <c r="J26" s="43"/>
      <c r="K26" s="44"/>
      <c r="L26" s="48">
        <f>L27+L28+L29</f>
        <v>74731.394960000005</v>
      </c>
    </row>
    <row r="27" spans="1:12" ht="30" x14ac:dyDescent="0.25">
      <c r="A27" s="1"/>
      <c r="B27" s="25" t="s">
        <v>42</v>
      </c>
      <c r="C27" s="25" t="s">
        <v>75</v>
      </c>
      <c r="D27" s="25" t="s">
        <v>43</v>
      </c>
      <c r="E27" s="35" t="s">
        <v>76</v>
      </c>
      <c r="F27" s="26" t="s">
        <v>41</v>
      </c>
      <c r="G27" s="46">
        <v>636</v>
      </c>
      <c r="H27" s="36">
        <v>1.1299999999999999</v>
      </c>
      <c r="I27" s="27">
        <f>H6</f>
        <v>0.2097</v>
      </c>
      <c r="J27" s="8">
        <f t="shared" ref="J27:J28" si="18">IF(LEFT($H$13,5)="CUSTO",H27,H27/(1+I27))</f>
        <v>1.1299999999999999</v>
      </c>
      <c r="K27" s="10">
        <f t="shared" ref="K27:K28" si="19">J27*(1+I27)</f>
        <v>1.3669609999999999</v>
      </c>
      <c r="L27" s="47">
        <f t="shared" ref="L27:L28" si="20">K27*G27</f>
        <v>869.3871959999999</v>
      </c>
    </row>
    <row r="28" spans="1:12" ht="90" x14ac:dyDescent="0.25">
      <c r="A28" s="1"/>
      <c r="B28" s="25" t="s">
        <v>53</v>
      </c>
      <c r="C28" s="25" t="s">
        <v>62</v>
      </c>
      <c r="D28" s="25" t="s">
        <v>36</v>
      </c>
      <c r="E28" s="35" t="s">
        <v>63</v>
      </c>
      <c r="F28" s="26" t="s">
        <v>45</v>
      </c>
      <c r="G28" s="46">
        <v>212</v>
      </c>
      <c r="H28" s="36">
        <v>58.06</v>
      </c>
      <c r="I28" s="27">
        <f>H6</f>
        <v>0.2097</v>
      </c>
      <c r="J28" s="8">
        <f t="shared" si="18"/>
        <v>58.06</v>
      </c>
      <c r="K28" s="10">
        <f t="shared" si="19"/>
        <v>70.235182000000009</v>
      </c>
      <c r="L28" s="47">
        <f t="shared" si="20"/>
        <v>14889.858584000001</v>
      </c>
    </row>
    <row r="29" spans="1:12" ht="60.75" thickBot="1" x14ac:dyDescent="0.3">
      <c r="A29" s="1"/>
      <c r="B29" s="25" t="s">
        <v>61</v>
      </c>
      <c r="C29" s="25" t="s">
        <v>44</v>
      </c>
      <c r="D29" s="25" t="s">
        <v>36</v>
      </c>
      <c r="E29" s="35" t="s">
        <v>54</v>
      </c>
      <c r="F29" s="26" t="s">
        <v>41</v>
      </c>
      <c r="G29" s="46">
        <v>636</v>
      </c>
      <c r="H29" s="36">
        <v>76.650000000000006</v>
      </c>
      <c r="I29" s="27">
        <f>H6</f>
        <v>0.2097</v>
      </c>
      <c r="J29" s="8">
        <f t="shared" ref="J29" si="21">IF(LEFT($H$13,5)="CUSTO",H29,H29/(1+I29))</f>
        <v>76.650000000000006</v>
      </c>
      <c r="K29" s="10">
        <f t="shared" ref="K29" si="22">J29*(1+I29)</f>
        <v>92.723505000000003</v>
      </c>
      <c r="L29" s="47">
        <f t="shared" ref="L29" si="23">K29*G29</f>
        <v>58972.14918</v>
      </c>
    </row>
    <row r="30" spans="1:12" ht="15" customHeight="1" x14ac:dyDescent="0.25">
      <c r="A30" s="5"/>
      <c r="B30" s="50">
        <v>4</v>
      </c>
      <c r="C30" s="37"/>
      <c r="D30" s="37"/>
      <c r="E30" s="51" t="s">
        <v>57</v>
      </c>
      <c r="F30" s="39"/>
      <c r="G30" s="40"/>
      <c r="H30" s="41"/>
      <c r="I30" s="42"/>
      <c r="J30" s="43"/>
      <c r="K30" s="44"/>
      <c r="L30" s="48">
        <f>L31+L32+L33+L34+L35</f>
        <v>133559.01216000001</v>
      </c>
    </row>
    <row r="31" spans="1:12" ht="30" x14ac:dyDescent="0.25">
      <c r="A31" s="1"/>
      <c r="B31" s="25" t="s">
        <v>46</v>
      </c>
      <c r="C31" s="25" t="s">
        <v>75</v>
      </c>
      <c r="D31" s="25" t="s">
        <v>43</v>
      </c>
      <c r="E31" s="35" t="s">
        <v>76</v>
      </c>
      <c r="F31" s="26" t="s">
        <v>41</v>
      </c>
      <c r="G31" s="46">
        <v>2100</v>
      </c>
      <c r="H31" s="36">
        <v>1.1299999999999999</v>
      </c>
      <c r="I31" s="27">
        <f>H6</f>
        <v>0.2097</v>
      </c>
      <c r="J31" s="8">
        <f t="shared" ref="J31:J32" si="24">IF(LEFT($H$13,5)="CUSTO",H31,H31/(1+I31))</f>
        <v>1.1299999999999999</v>
      </c>
      <c r="K31" s="10">
        <f t="shared" ref="K31:K32" si="25">J31*(1+I31)</f>
        <v>1.3669609999999999</v>
      </c>
      <c r="L31" s="47">
        <f t="shared" ref="L31:L32" si="26">K31*G31</f>
        <v>2870.6180999999997</v>
      </c>
    </row>
    <row r="32" spans="1:12" ht="90" x14ac:dyDescent="0.25">
      <c r="A32" s="1"/>
      <c r="B32" s="25" t="s">
        <v>47</v>
      </c>
      <c r="C32" s="25" t="s">
        <v>62</v>
      </c>
      <c r="D32" s="25" t="s">
        <v>36</v>
      </c>
      <c r="E32" s="35" t="s">
        <v>63</v>
      </c>
      <c r="F32" s="26" t="s">
        <v>45</v>
      </c>
      <c r="G32" s="46">
        <v>700</v>
      </c>
      <c r="H32" s="36">
        <v>58.06</v>
      </c>
      <c r="I32" s="27">
        <f>H6</f>
        <v>0.2097</v>
      </c>
      <c r="J32" s="8">
        <f t="shared" si="24"/>
        <v>58.06</v>
      </c>
      <c r="K32" s="10">
        <f t="shared" si="25"/>
        <v>70.235182000000009</v>
      </c>
      <c r="L32" s="47">
        <f t="shared" si="26"/>
        <v>49164.627400000005</v>
      </c>
    </row>
    <row r="33" spans="1:12" ht="30" x14ac:dyDescent="0.25">
      <c r="A33" s="1"/>
      <c r="B33" s="25" t="s">
        <v>48</v>
      </c>
      <c r="C33" s="25" t="s">
        <v>81</v>
      </c>
      <c r="D33" s="25" t="s">
        <v>43</v>
      </c>
      <c r="E33" s="35" t="s">
        <v>82</v>
      </c>
      <c r="F33" s="26" t="s">
        <v>41</v>
      </c>
      <c r="G33" s="46">
        <v>2100</v>
      </c>
      <c r="H33" s="36">
        <v>12.58</v>
      </c>
      <c r="I33" s="27">
        <f>H6</f>
        <v>0.2097</v>
      </c>
      <c r="J33" s="8">
        <f t="shared" ref="J33" si="27">IF(LEFT($H$13,5)="CUSTO",H33,H33/(1+I33))</f>
        <v>12.58</v>
      </c>
      <c r="K33" s="10">
        <f t="shared" ref="K33" si="28">J33*(1+I33)</f>
        <v>15.218026</v>
      </c>
      <c r="L33" s="47">
        <f t="shared" ref="L33" si="29">K33*G33</f>
        <v>31957.854599999999</v>
      </c>
    </row>
    <row r="34" spans="1:12" ht="74.25" customHeight="1" x14ac:dyDescent="0.25">
      <c r="A34" s="1"/>
      <c r="B34" s="25" t="s">
        <v>95</v>
      </c>
      <c r="C34" s="25" t="s">
        <v>87</v>
      </c>
      <c r="D34" s="25" t="s">
        <v>36</v>
      </c>
      <c r="E34" s="35" t="s">
        <v>88</v>
      </c>
      <c r="F34" s="26" t="s">
        <v>45</v>
      </c>
      <c r="G34" s="46">
        <v>700</v>
      </c>
      <c r="H34" s="36">
        <v>41.57</v>
      </c>
      <c r="I34" s="27">
        <f>H6</f>
        <v>0.2097</v>
      </c>
      <c r="J34" s="8">
        <f t="shared" ref="J34" si="30">IF(LEFT($H$13,5)="CUSTO",H34,H34/(1+I34))</f>
        <v>41.57</v>
      </c>
      <c r="K34" s="10">
        <f t="shared" ref="K34" si="31">J34*(1+I34)</f>
        <v>50.287229000000004</v>
      </c>
      <c r="L34" s="47">
        <f t="shared" ref="L34" si="32">K34*G34</f>
        <v>35201.060300000005</v>
      </c>
    </row>
    <row r="35" spans="1:12" ht="74.25" customHeight="1" thickBot="1" x14ac:dyDescent="0.3">
      <c r="A35" s="1"/>
      <c r="B35" s="25" t="s">
        <v>105</v>
      </c>
      <c r="C35" s="25" t="s">
        <v>101</v>
      </c>
      <c r="D35" s="25" t="s">
        <v>102</v>
      </c>
      <c r="E35" s="35" t="s">
        <v>103</v>
      </c>
      <c r="F35" s="26" t="s">
        <v>104</v>
      </c>
      <c r="G35" s="46">
        <f>2100*0.06</f>
        <v>126</v>
      </c>
      <c r="H35" s="36">
        <v>102.34</v>
      </c>
      <c r="I35" s="27">
        <f>J6</f>
        <v>0.114</v>
      </c>
      <c r="J35" s="8">
        <f t="shared" ref="J35" si="33">IF(LEFT($H$13,5)="CUSTO",H35,H35/(1+I35))</f>
        <v>102.34</v>
      </c>
      <c r="K35" s="10">
        <f t="shared" ref="K35" si="34">J35*(1+I35)</f>
        <v>114.00676000000001</v>
      </c>
      <c r="L35" s="47">
        <f t="shared" ref="L35" si="35">K35*G35</f>
        <v>14364.851760000001</v>
      </c>
    </row>
    <row r="36" spans="1:12" ht="15" customHeight="1" x14ac:dyDescent="0.25">
      <c r="A36" s="5"/>
      <c r="B36" s="50">
        <v>5</v>
      </c>
      <c r="C36" s="37"/>
      <c r="D36" s="37"/>
      <c r="E36" s="51" t="s">
        <v>58</v>
      </c>
      <c r="F36" s="39"/>
      <c r="G36" s="40"/>
      <c r="H36" s="41"/>
      <c r="I36" s="42"/>
      <c r="J36" s="43"/>
      <c r="K36" s="44"/>
      <c r="L36" s="48">
        <f>L37+L38+L39</f>
        <v>70501.316000000006</v>
      </c>
    </row>
    <row r="37" spans="1:12" ht="30" x14ac:dyDescent="0.25">
      <c r="A37" s="1"/>
      <c r="B37" s="25" t="s">
        <v>49</v>
      </c>
      <c r="C37" s="25" t="s">
        <v>75</v>
      </c>
      <c r="D37" s="25" t="s">
        <v>43</v>
      </c>
      <c r="E37" s="35" t="s">
        <v>76</v>
      </c>
      <c r="F37" s="26" t="s">
        <v>41</v>
      </c>
      <c r="G37" s="46">
        <v>600</v>
      </c>
      <c r="H37" s="36">
        <v>1.1299999999999999</v>
      </c>
      <c r="I37" s="27">
        <f>H6</f>
        <v>0.2097</v>
      </c>
      <c r="J37" s="8">
        <f t="shared" ref="J37:J38" si="36">IF(LEFT($H$13,5)="CUSTO",H37,H37/(1+I37))</f>
        <v>1.1299999999999999</v>
      </c>
      <c r="K37" s="10">
        <f t="shared" ref="K37:K38" si="37">J37*(1+I37)</f>
        <v>1.3669609999999999</v>
      </c>
      <c r="L37" s="47">
        <f t="shared" ref="L37:L38" si="38">K37*G37</f>
        <v>820.17659999999989</v>
      </c>
    </row>
    <row r="38" spans="1:12" ht="90" x14ac:dyDescent="0.25">
      <c r="A38" s="1"/>
      <c r="B38" s="25" t="s">
        <v>52</v>
      </c>
      <c r="C38" s="25" t="s">
        <v>62</v>
      </c>
      <c r="D38" s="25" t="s">
        <v>36</v>
      </c>
      <c r="E38" s="35" t="s">
        <v>63</v>
      </c>
      <c r="F38" s="26" t="s">
        <v>45</v>
      </c>
      <c r="G38" s="46">
        <v>200</v>
      </c>
      <c r="H38" s="36">
        <v>58.06</v>
      </c>
      <c r="I38" s="27">
        <f>H6</f>
        <v>0.2097</v>
      </c>
      <c r="J38" s="8">
        <f t="shared" si="36"/>
        <v>58.06</v>
      </c>
      <c r="K38" s="10">
        <f t="shared" si="37"/>
        <v>70.235182000000009</v>
      </c>
      <c r="L38" s="47">
        <f t="shared" si="38"/>
        <v>14047.036400000001</v>
      </c>
    </row>
    <row r="39" spans="1:12" ht="60.75" thickBot="1" x14ac:dyDescent="0.3">
      <c r="A39" s="1"/>
      <c r="B39" s="25" t="s">
        <v>68</v>
      </c>
      <c r="C39" s="25" t="s">
        <v>44</v>
      </c>
      <c r="D39" s="25" t="s">
        <v>36</v>
      </c>
      <c r="E39" s="35" t="s">
        <v>54</v>
      </c>
      <c r="F39" s="26" t="s">
        <v>41</v>
      </c>
      <c r="G39" s="46">
        <v>600</v>
      </c>
      <c r="H39" s="36">
        <v>76.650000000000006</v>
      </c>
      <c r="I39" s="27">
        <f>H6</f>
        <v>0.2097</v>
      </c>
      <c r="J39" s="8">
        <f t="shared" ref="J39" si="39">IF(LEFT($H$13,5)="CUSTO",H39,H39/(1+I39))</f>
        <v>76.650000000000006</v>
      </c>
      <c r="K39" s="10">
        <f t="shared" ref="K39" si="40">J39*(1+I39)</f>
        <v>92.723505000000003</v>
      </c>
      <c r="L39" s="47">
        <f t="shared" ref="L39" si="41">K39*G39</f>
        <v>55634.103000000003</v>
      </c>
    </row>
    <row r="40" spans="1:12" ht="15" customHeight="1" x14ac:dyDescent="0.25">
      <c r="A40" s="5"/>
      <c r="B40" s="50">
        <v>6</v>
      </c>
      <c r="C40" s="37"/>
      <c r="D40" s="37"/>
      <c r="E40" s="51" t="s">
        <v>59</v>
      </c>
      <c r="F40" s="39"/>
      <c r="G40" s="40"/>
      <c r="H40" s="41"/>
      <c r="I40" s="42"/>
      <c r="J40" s="43"/>
      <c r="K40" s="44"/>
      <c r="L40" s="48">
        <f>L41+L42+L43</f>
        <v>131593.58540000001</v>
      </c>
    </row>
    <row r="41" spans="1:12" ht="30" x14ac:dyDescent="0.25">
      <c r="A41" s="1"/>
      <c r="B41" s="25" t="s">
        <v>69</v>
      </c>
      <c r="C41" s="25" t="s">
        <v>75</v>
      </c>
      <c r="D41" s="25" t="s">
        <v>43</v>
      </c>
      <c r="E41" s="35" t="s">
        <v>76</v>
      </c>
      <c r="F41" s="26" t="s">
        <v>41</v>
      </c>
      <c r="G41" s="46">
        <v>1100</v>
      </c>
      <c r="H41" s="36">
        <v>1.1299999999999999</v>
      </c>
      <c r="I41" s="27">
        <f>H6</f>
        <v>0.2097</v>
      </c>
      <c r="J41" s="8">
        <f t="shared" si="0"/>
        <v>1.1299999999999999</v>
      </c>
      <c r="K41" s="10">
        <f t="shared" si="1"/>
        <v>1.3669609999999999</v>
      </c>
      <c r="L41" s="47">
        <f t="shared" si="2"/>
        <v>1503.6570999999999</v>
      </c>
    </row>
    <row r="42" spans="1:12" ht="45" customHeight="1" x14ac:dyDescent="0.25">
      <c r="A42" s="1"/>
      <c r="B42" s="25" t="s">
        <v>70</v>
      </c>
      <c r="C42" s="25" t="s">
        <v>62</v>
      </c>
      <c r="D42" s="25" t="s">
        <v>36</v>
      </c>
      <c r="E42" s="35" t="s">
        <v>63</v>
      </c>
      <c r="F42" s="26" t="s">
        <v>45</v>
      </c>
      <c r="G42" s="46">
        <v>400</v>
      </c>
      <c r="H42" s="36">
        <v>58.06</v>
      </c>
      <c r="I42" s="27">
        <f>H6</f>
        <v>0.2097</v>
      </c>
      <c r="J42" s="8">
        <f t="shared" si="0"/>
        <v>58.06</v>
      </c>
      <c r="K42" s="10">
        <f t="shared" si="1"/>
        <v>70.235182000000009</v>
      </c>
      <c r="L42" s="47">
        <f t="shared" si="2"/>
        <v>28094.072800000002</v>
      </c>
    </row>
    <row r="43" spans="1:12" ht="60.75" thickBot="1" x14ac:dyDescent="0.3">
      <c r="A43" s="1"/>
      <c r="B43" s="25" t="s">
        <v>71</v>
      </c>
      <c r="C43" s="25" t="s">
        <v>44</v>
      </c>
      <c r="D43" s="25" t="s">
        <v>36</v>
      </c>
      <c r="E43" s="35" t="s">
        <v>54</v>
      </c>
      <c r="F43" s="26" t="s">
        <v>41</v>
      </c>
      <c r="G43" s="46">
        <v>1100</v>
      </c>
      <c r="H43" s="36">
        <v>76.650000000000006</v>
      </c>
      <c r="I43" s="27">
        <f>H6</f>
        <v>0.2097</v>
      </c>
      <c r="J43" s="8">
        <f t="shared" si="0"/>
        <v>76.650000000000006</v>
      </c>
      <c r="K43" s="10">
        <f t="shared" si="1"/>
        <v>92.723505000000003</v>
      </c>
      <c r="L43" s="47">
        <f t="shared" si="2"/>
        <v>101995.85550000001</v>
      </c>
    </row>
    <row r="44" spans="1:12" ht="15" customHeight="1" x14ac:dyDescent="0.25">
      <c r="A44" s="5"/>
      <c r="B44" s="50">
        <v>7</v>
      </c>
      <c r="C44" s="37"/>
      <c r="D44" s="37"/>
      <c r="E44" s="51" t="s">
        <v>60</v>
      </c>
      <c r="F44" s="39"/>
      <c r="G44" s="40"/>
      <c r="H44" s="41"/>
      <c r="I44" s="42"/>
      <c r="J44" s="43"/>
      <c r="K44" s="44"/>
      <c r="L44" s="48">
        <f>L45+L46+L47+L48+L49+L50</f>
        <v>306728.16903399996</v>
      </c>
    </row>
    <row r="45" spans="1:12" ht="30" x14ac:dyDescent="0.25">
      <c r="A45" s="1"/>
      <c r="B45" s="25" t="s">
        <v>72</v>
      </c>
      <c r="C45" s="25" t="s">
        <v>75</v>
      </c>
      <c r="D45" s="25" t="s">
        <v>43</v>
      </c>
      <c r="E45" s="35" t="s">
        <v>76</v>
      </c>
      <c r="F45" s="26" t="s">
        <v>41</v>
      </c>
      <c r="G45" s="46">
        <v>2308</v>
      </c>
      <c r="H45" s="36">
        <v>1.1299999999999999</v>
      </c>
      <c r="I45" s="27">
        <f>H6</f>
        <v>0.2097</v>
      </c>
      <c r="J45" s="8">
        <f t="shared" ref="J45:J47" si="42">IF(LEFT($H$13,5)="CUSTO",H45,H45/(1+I45))</f>
        <v>1.1299999999999999</v>
      </c>
      <c r="K45" s="10">
        <f t="shared" ref="K45:K47" si="43">J45*(1+I45)</f>
        <v>1.3669609999999999</v>
      </c>
      <c r="L45" s="47">
        <f t="shared" ref="L45:L47" si="44">K45*G45</f>
        <v>3154.9459879999995</v>
      </c>
    </row>
    <row r="46" spans="1:12" ht="45" customHeight="1" x14ac:dyDescent="0.25">
      <c r="A46" s="1"/>
      <c r="B46" s="25" t="s">
        <v>73</v>
      </c>
      <c r="C46" s="25" t="s">
        <v>62</v>
      </c>
      <c r="D46" s="25" t="s">
        <v>36</v>
      </c>
      <c r="E46" s="35" t="s">
        <v>63</v>
      </c>
      <c r="F46" s="26" t="s">
        <v>45</v>
      </c>
      <c r="G46" s="46">
        <v>836</v>
      </c>
      <c r="H46" s="36">
        <v>58.06</v>
      </c>
      <c r="I46" s="27">
        <f>H6</f>
        <v>0.2097</v>
      </c>
      <c r="J46" s="8">
        <f t="shared" si="42"/>
        <v>58.06</v>
      </c>
      <c r="K46" s="10">
        <f t="shared" si="43"/>
        <v>70.235182000000009</v>
      </c>
      <c r="L46" s="47">
        <f t="shared" si="44"/>
        <v>58716.612152000009</v>
      </c>
    </row>
    <row r="47" spans="1:12" ht="60" x14ac:dyDescent="0.25">
      <c r="A47" s="1"/>
      <c r="B47" s="25" t="s">
        <v>74</v>
      </c>
      <c r="C47" s="25" t="s">
        <v>44</v>
      </c>
      <c r="D47" s="25" t="s">
        <v>36</v>
      </c>
      <c r="E47" s="35" t="s">
        <v>54</v>
      </c>
      <c r="F47" s="26" t="s">
        <v>41</v>
      </c>
      <c r="G47" s="46">
        <v>2308</v>
      </c>
      <c r="H47" s="36">
        <v>76.650000000000006</v>
      </c>
      <c r="I47" s="27">
        <f>H6</f>
        <v>0.2097</v>
      </c>
      <c r="J47" s="8">
        <f t="shared" si="42"/>
        <v>76.650000000000006</v>
      </c>
      <c r="K47" s="10">
        <f t="shared" si="43"/>
        <v>92.723505000000003</v>
      </c>
      <c r="L47" s="47">
        <f t="shared" si="44"/>
        <v>214005.84954</v>
      </c>
    </row>
    <row r="48" spans="1:12" ht="45" x14ac:dyDescent="0.25">
      <c r="A48" s="1"/>
      <c r="B48" s="25" t="s">
        <v>83</v>
      </c>
      <c r="C48" s="25" t="s">
        <v>85</v>
      </c>
      <c r="D48" s="25" t="s">
        <v>36</v>
      </c>
      <c r="E48" s="35" t="s">
        <v>86</v>
      </c>
      <c r="F48" s="26" t="s">
        <v>45</v>
      </c>
      <c r="G48" s="46">
        <v>100</v>
      </c>
      <c r="H48" s="36">
        <v>138.69</v>
      </c>
      <c r="I48" s="27">
        <f>H6</f>
        <v>0.2097</v>
      </c>
      <c r="J48" s="8">
        <f t="shared" ref="J48" si="45">IF(LEFT($H$13,5)="CUSTO",H48,H48/(1+I48))</f>
        <v>138.69</v>
      </c>
      <c r="K48" s="10">
        <f t="shared" ref="K48" si="46">J48*(1+I48)</f>
        <v>167.773293</v>
      </c>
      <c r="L48" s="47">
        <f t="shared" ref="L48" si="47">K48*G48</f>
        <v>16777.329300000001</v>
      </c>
    </row>
    <row r="49" spans="1:13" ht="75" x14ac:dyDescent="0.25">
      <c r="A49" s="1"/>
      <c r="B49" s="25" t="s">
        <v>84</v>
      </c>
      <c r="C49" s="25" t="s">
        <v>87</v>
      </c>
      <c r="D49" s="25" t="s">
        <v>36</v>
      </c>
      <c r="E49" s="35" t="s">
        <v>88</v>
      </c>
      <c r="F49" s="26" t="s">
        <v>45</v>
      </c>
      <c r="G49" s="46">
        <v>200</v>
      </c>
      <c r="H49" s="36">
        <v>41.57</v>
      </c>
      <c r="I49" s="27">
        <f>H6</f>
        <v>0.2097</v>
      </c>
      <c r="J49" s="8">
        <f t="shared" ref="J49" si="48">IF(LEFT($H$13,5)="CUSTO",H49,H49/(1+I49))</f>
        <v>41.57</v>
      </c>
      <c r="K49" s="10">
        <f t="shared" ref="K49" si="49">J49*(1+I49)</f>
        <v>50.287229000000004</v>
      </c>
      <c r="L49" s="47">
        <f t="shared" ref="L49" si="50">K49*G49</f>
        <v>10057.445800000001</v>
      </c>
    </row>
    <row r="50" spans="1:13" ht="45.75" thickBot="1" x14ac:dyDescent="0.3">
      <c r="A50" s="1"/>
      <c r="B50" s="25" t="s">
        <v>89</v>
      </c>
      <c r="C50" s="25" t="s">
        <v>90</v>
      </c>
      <c r="D50" s="25" t="s">
        <v>36</v>
      </c>
      <c r="E50" s="35" t="s">
        <v>91</v>
      </c>
      <c r="F50" s="26" t="s">
        <v>92</v>
      </c>
      <c r="G50" s="46">
        <v>2</v>
      </c>
      <c r="H50" s="36">
        <v>1659.91</v>
      </c>
      <c r="I50" s="27">
        <f>H6</f>
        <v>0.2097</v>
      </c>
      <c r="J50" s="8">
        <f t="shared" ref="J50" si="51">IF(LEFT($H$13,5)="CUSTO",H50,H50/(1+I50))</f>
        <v>1659.91</v>
      </c>
      <c r="K50" s="10">
        <f t="shared" ref="K50" si="52">J50*(1+I50)</f>
        <v>2007.9931270000002</v>
      </c>
      <c r="L50" s="47">
        <f t="shared" ref="L50" si="53">K50*G50</f>
        <v>4015.9862540000004</v>
      </c>
    </row>
    <row r="51" spans="1:13" ht="15" customHeight="1" thickBot="1" x14ac:dyDescent="0.3">
      <c r="A51" s="5"/>
      <c r="B51" s="37"/>
      <c r="C51" s="37"/>
      <c r="D51" s="37"/>
      <c r="E51" s="38"/>
      <c r="F51" s="39"/>
      <c r="G51" s="40"/>
      <c r="H51" s="41"/>
      <c r="I51" s="42"/>
      <c r="J51" s="43"/>
      <c r="K51" s="44"/>
      <c r="L51" s="45"/>
    </row>
    <row r="52" spans="1:13" s="53" customFormat="1" ht="12.75" customHeight="1" x14ac:dyDescent="0.2">
      <c r="B52" s="74" t="s">
        <v>93</v>
      </c>
      <c r="C52" s="75"/>
      <c r="D52" s="75"/>
      <c r="E52" s="75"/>
      <c r="F52" s="75"/>
      <c r="G52" s="75"/>
      <c r="H52" s="75"/>
      <c r="I52" s="75"/>
      <c r="J52" s="75"/>
      <c r="K52" s="75"/>
      <c r="L52" s="76"/>
      <c r="M52" s="54"/>
    </row>
    <row r="53" spans="1:13" s="53" customFormat="1" ht="12.75" customHeight="1" x14ac:dyDescent="0.2">
      <c r="B53" s="77"/>
      <c r="C53" s="78"/>
      <c r="D53" s="78"/>
      <c r="E53" s="78"/>
      <c r="F53" s="78"/>
      <c r="G53" s="78"/>
      <c r="H53" s="78"/>
      <c r="I53" s="78"/>
      <c r="J53" s="78"/>
      <c r="K53" s="78"/>
      <c r="L53" s="79"/>
      <c r="M53" s="54"/>
    </row>
    <row r="54" spans="1:13" s="53" customFormat="1" ht="16.149999999999999" customHeight="1" x14ac:dyDescent="0.2">
      <c r="B54" s="55"/>
      <c r="C54" s="65"/>
      <c r="D54" s="65"/>
      <c r="E54" s="65"/>
      <c r="F54" s="66"/>
      <c r="G54" s="67"/>
      <c r="H54" s="65"/>
      <c r="I54" s="68"/>
      <c r="J54" s="69"/>
      <c r="K54" s="68"/>
      <c r="L54" s="56"/>
      <c r="M54" s="54"/>
    </row>
    <row r="55" spans="1:13" s="53" customFormat="1" ht="12.75" customHeight="1" x14ac:dyDescent="0.2">
      <c r="B55" s="55"/>
      <c r="C55" s="65"/>
      <c r="D55" s="65"/>
      <c r="E55" s="68"/>
      <c r="F55" s="66"/>
      <c r="G55" s="68"/>
      <c r="H55" s="68"/>
      <c r="I55" s="68"/>
      <c r="J55" s="69"/>
      <c r="K55" s="70"/>
      <c r="L55" s="56"/>
      <c r="M55" s="54"/>
    </row>
    <row r="56" spans="1:13" s="53" customFormat="1" ht="12.75" customHeight="1" x14ac:dyDescent="0.2">
      <c r="B56" s="57"/>
      <c r="C56" s="71"/>
      <c r="D56" s="65"/>
      <c r="E56" s="68"/>
      <c r="F56" s="66"/>
      <c r="G56" s="69"/>
      <c r="H56" s="70"/>
      <c r="I56" s="68"/>
      <c r="J56" s="69"/>
      <c r="K56" s="68"/>
      <c r="L56" s="56"/>
      <c r="M56" s="54"/>
    </row>
    <row r="57" spans="1:13" s="53" customFormat="1" ht="12.75" customHeight="1" x14ac:dyDescent="0.2">
      <c r="B57" s="55"/>
      <c r="C57" s="65"/>
      <c r="D57" s="65"/>
      <c r="E57" s="73"/>
      <c r="F57" s="73"/>
      <c r="G57" s="69"/>
      <c r="H57" s="68"/>
      <c r="I57" s="68"/>
      <c r="J57" s="69"/>
      <c r="K57" s="68"/>
      <c r="L57" s="56"/>
      <c r="M57" s="54"/>
    </row>
    <row r="58" spans="1:13" s="53" customFormat="1" ht="12.75" customHeight="1" x14ac:dyDescent="0.2">
      <c r="B58" s="55"/>
      <c r="C58" s="65"/>
      <c r="D58" s="65"/>
      <c r="E58" s="73"/>
      <c r="F58" s="73"/>
      <c r="G58" s="69"/>
      <c r="H58" s="68"/>
      <c r="I58" s="68"/>
      <c r="J58" s="69"/>
      <c r="K58" s="68"/>
      <c r="L58" s="56"/>
      <c r="M58" s="54"/>
    </row>
    <row r="59" spans="1:13" s="53" customFormat="1" ht="12.75" customHeight="1" x14ac:dyDescent="0.2">
      <c r="B59" s="55"/>
      <c r="C59" s="65"/>
      <c r="D59" s="65"/>
      <c r="E59" s="73"/>
      <c r="F59" s="73"/>
      <c r="G59" s="69"/>
      <c r="H59" s="68"/>
      <c r="I59" s="68"/>
      <c r="J59" s="69"/>
      <c r="K59" s="72"/>
      <c r="L59" s="56"/>
      <c r="M59" s="54"/>
    </row>
    <row r="60" spans="1:13" s="53" customFormat="1" ht="12.75" customHeight="1" x14ac:dyDescent="0.2">
      <c r="B60" s="55"/>
      <c r="C60" s="65"/>
      <c r="D60" s="65"/>
      <c r="E60" s="73"/>
      <c r="F60" s="73"/>
      <c r="G60" s="73"/>
      <c r="H60" s="73"/>
      <c r="I60" s="68"/>
      <c r="J60" s="69"/>
      <c r="K60" s="68"/>
      <c r="L60" s="56"/>
      <c r="M60" s="54"/>
    </row>
    <row r="61" spans="1:13" s="53" customFormat="1" ht="12.75" customHeight="1" x14ac:dyDescent="0.2">
      <c r="B61" s="55"/>
      <c r="C61" s="65"/>
      <c r="D61" s="65"/>
      <c r="E61" s="73"/>
      <c r="F61" s="73"/>
      <c r="G61" s="73"/>
      <c r="H61" s="73"/>
      <c r="I61" s="68"/>
      <c r="J61" s="69"/>
      <c r="K61" s="68"/>
      <c r="L61" s="56"/>
      <c r="M61" s="54"/>
    </row>
    <row r="62" spans="1:13" s="53" customFormat="1" ht="12.75" customHeight="1" x14ac:dyDescent="0.2">
      <c r="B62" s="55"/>
      <c r="C62" s="65"/>
      <c r="D62" s="65"/>
      <c r="E62" s="73"/>
      <c r="F62" s="73"/>
      <c r="G62" s="73"/>
      <c r="H62" s="73"/>
      <c r="I62" s="68"/>
      <c r="J62" s="69"/>
      <c r="K62" s="68"/>
      <c r="L62" s="56"/>
      <c r="M62" s="54"/>
    </row>
    <row r="63" spans="1:13" s="53" customFormat="1" ht="12.75" customHeight="1" thickBot="1" x14ac:dyDescent="0.25">
      <c r="B63" s="58"/>
      <c r="C63" s="59"/>
      <c r="D63" s="59"/>
      <c r="E63" s="59"/>
      <c r="F63" s="60"/>
      <c r="G63" s="61"/>
      <c r="H63" s="59"/>
      <c r="I63" s="59"/>
      <c r="J63" s="62"/>
      <c r="K63" s="59"/>
      <c r="L63" s="63"/>
      <c r="M63" s="54"/>
    </row>
    <row r="64" spans="1:13" x14ac:dyDescent="0.25">
      <c r="M64" s="64"/>
    </row>
  </sheetData>
  <mergeCells count="25">
    <mergeCell ref="I6:I7"/>
    <mergeCell ref="H6:H7"/>
    <mergeCell ref="J6:J7"/>
    <mergeCell ref="B2:F2"/>
    <mergeCell ref="C4:H4"/>
    <mergeCell ref="E5:F5"/>
    <mergeCell ref="B6:B7"/>
    <mergeCell ref="C6:C7"/>
    <mergeCell ref="C3:H3"/>
    <mergeCell ref="C9:D9"/>
    <mergeCell ref="C11:D11"/>
    <mergeCell ref="G6:G7"/>
    <mergeCell ref="C10:D10"/>
    <mergeCell ref="B9:B11"/>
    <mergeCell ref="B52:L52"/>
    <mergeCell ref="B53:L53"/>
    <mergeCell ref="E57:F57"/>
    <mergeCell ref="E58:F58"/>
    <mergeCell ref="E59:F59"/>
    <mergeCell ref="E60:F60"/>
    <mergeCell ref="G60:H60"/>
    <mergeCell ref="E61:F61"/>
    <mergeCell ref="G61:H61"/>
    <mergeCell ref="E62:F62"/>
    <mergeCell ref="G62:H62"/>
  </mergeCells>
  <dataValidations disablePrompts="1"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2023-09-14T20:43:05Z</cp:lastPrinted>
  <dcterms:created xsi:type="dcterms:W3CDTF">2022-07-05T20:48:01Z</dcterms:created>
  <dcterms:modified xsi:type="dcterms:W3CDTF">2023-10-19T20:05:17Z</dcterms:modified>
</cp:coreProperties>
</file>