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CRECHE\REFORMA\ENVIAR\"/>
    </mc:Choice>
  </mc:AlternateContent>
  <bookViews>
    <workbookView xWindow="0" yWindow="0" windowWidth="29010" windowHeight="11895"/>
  </bookViews>
  <sheets>
    <sheet name="Planilha Orçamentária" sheetId="1" r:id="rId1"/>
  </sheets>
  <definedNames>
    <definedName name="_xlnm._FilterDatabase" localSheetId="0" hidden="1">'Planilha Orçamentária'!$B$14:$M$59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14" i="1" l="1"/>
  <c r="L13" i="1" l="1"/>
  <c r="I145" i="1"/>
  <c r="J145" i="1"/>
  <c r="K145" i="1" s="1"/>
  <c r="L145" i="1" s="1"/>
  <c r="I144" i="1"/>
  <c r="J144" i="1"/>
  <c r="K144" i="1" s="1"/>
  <c r="L144" i="1" s="1"/>
  <c r="I143" i="1"/>
  <c r="I142" i="1"/>
  <c r="I141" i="1"/>
  <c r="G147" i="1"/>
  <c r="J143" i="1"/>
  <c r="K143" i="1" s="1"/>
  <c r="L143" i="1" s="1"/>
  <c r="J142" i="1"/>
  <c r="K142" i="1" s="1"/>
  <c r="L142" i="1" s="1"/>
  <c r="J141" i="1"/>
  <c r="K141" i="1" s="1"/>
  <c r="L141" i="1" s="1"/>
  <c r="I126" i="1"/>
  <c r="I140" i="1"/>
  <c r="I139" i="1"/>
  <c r="I138" i="1"/>
  <c r="I137" i="1"/>
  <c r="I136" i="1"/>
  <c r="I135" i="1"/>
  <c r="I134" i="1"/>
  <c r="I133" i="1"/>
  <c r="I132" i="1"/>
  <c r="I131" i="1"/>
  <c r="I130" i="1"/>
  <c r="I129" i="1"/>
  <c r="I128" i="1"/>
  <c r="I127" i="1"/>
  <c r="I125" i="1"/>
  <c r="I124" i="1"/>
  <c r="I123" i="1"/>
  <c r="I122" i="1"/>
  <c r="I121" i="1"/>
  <c r="I120" i="1"/>
  <c r="I119" i="1"/>
  <c r="I118" i="1"/>
  <c r="J140" i="1"/>
  <c r="K140" i="1" s="1"/>
  <c r="L140" i="1" s="1"/>
  <c r="J139" i="1"/>
  <c r="J138" i="1"/>
  <c r="J137" i="1"/>
  <c r="J136" i="1"/>
  <c r="K136" i="1" s="1"/>
  <c r="L136" i="1" s="1"/>
  <c r="J135" i="1"/>
  <c r="J134" i="1"/>
  <c r="J133" i="1"/>
  <c r="J132" i="1"/>
  <c r="J131" i="1"/>
  <c r="K131" i="1" s="1"/>
  <c r="L131" i="1" s="1"/>
  <c r="J130" i="1"/>
  <c r="J129" i="1"/>
  <c r="K129" i="1" s="1"/>
  <c r="L129" i="1" s="1"/>
  <c r="J128" i="1"/>
  <c r="K128" i="1" s="1"/>
  <c r="L128" i="1" s="1"/>
  <c r="J127" i="1"/>
  <c r="J126" i="1"/>
  <c r="K126" i="1" s="1"/>
  <c r="L126" i="1" s="1"/>
  <c r="J125" i="1"/>
  <c r="K125" i="1" s="1"/>
  <c r="L125" i="1" s="1"/>
  <c r="J124" i="1"/>
  <c r="J123" i="1"/>
  <c r="K123" i="1" s="1"/>
  <c r="L123" i="1" s="1"/>
  <c r="J122" i="1"/>
  <c r="K122" i="1" s="1"/>
  <c r="L122" i="1" s="1"/>
  <c r="J121" i="1"/>
  <c r="K121" i="1" s="1"/>
  <c r="L121" i="1" s="1"/>
  <c r="J120" i="1"/>
  <c r="J119" i="1"/>
  <c r="J118" i="1"/>
  <c r="K118" i="1" s="1"/>
  <c r="L118" i="1" s="1"/>
  <c r="I117" i="1"/>
  <c r="I116" i="1"/>
  <c r="I115" i="1"/>
  <c r="J117" i="1"/>
  <c r="J116" i="1"/>
  <c r="K116" i="1" s="1"/>
  <c r="L116" i="1" s="1"/>
  <c r="J115" i="1"/>
  <c r="K115" i="1" s="1"/>
  <c r="L115" i="1" s="1"/>
  <c r="I32" i="1"/>
  <c r="G97" i="1"/>
  <c r="I61" i="1"/>
  <c r="J61" i="1"/>
  <c r="K61" i="1" s="1"/>
  <c r="L61" i="1" s="1"/>
  <c r="I75" i="1"/>
  <c r="J75" i="1"/>
  <c r="I25" i="1"/>
  <c r="J25" i="1"/>
  <c r="K25" i="1" s="1"/>
  <c r="L25" i="1" s="1"/>
  <c r="K137" i="1" l="1"/>
  <c r="L137" i="1" s="1"/>
  <c r="K127" i="1"/>
  <c r="L127" i="1" s="1"/>
  <c r="K130" i="1"/>
  <c r="L130" i="1" s="1"/>
  <c r="K133" i="1"/>
  <c r="L133" i="1" s="1"/>
  <c r="K124" i="1"/>
  <c r="L124" i="1" s="1"/>
  <c r="K138" i="1"/>
  <c r="L138" i="1" s="1"/>
  <c r="K120" i="1"/>
  <c r="L120" i="1" s="1"/>
  <c r="K132" i="1"/>
  <c r="L132" i="1" s="1"/>
  <c r="K75" i="1"/>
  <c r="L75" i="1" s="1"/>
  <c r="K134" i="1"/>
  <c r="L134" i="1" s="1"/>
  <c r="K135" i="1"/>
  <c r="L135" i="1" s="1"/>
  <c r="K117" i="1"/>
  <c r="L117" i="1" s="1"/>
  <c r="K119" i="1"/>
  <c r="L119" i="1" s="1"/>
  <c r="K139" i="1"/>
  <c r="L139" i="1" s="1"/>
  <c r="I147" i="1"/>
  <c r="J147" i="1"/>
  <c r="I109" i="1"/>
  <c r="I108" i="1"/>
  <c r="J109" i="1"/>
  <c r="J108" i="1"/>
  <c r="I113" i="1"/>
  <c r="I112" i="1"/>
  <c r="I111" i="1"/>
  <c r="J113" i="1"/>
  <c r="J112" i="1"/>
  <c r="J111" i="1"/>
  <c r="I107" i="1"/>
  <c r="I106" i="1"/>
  <c r="I105" i="1"/>
  <c r="J107" i="1"/>
  <c r="J106" i="1"/>
  <c r="J105" i="1"/>
  <c r="I104" i="1"/>
  <c r="I103" i="1"/>
  <c r="I102" i="1"/>
  <c r="J104" i="1"/>
  <c r="J103" i="1"/>
  <c r="J102" i="1"/>
  <c r="I101" i="1"/>
  <c r="I100" i="1"/>
  <c r="I99" i="1"/>
  <c r="I93" i="1"/>
  <c r="I92" i="1"/>
  <c r="J93" i="1"/>
  <c r="J92" i="1"/>
  <c r="J101" i="1"/>
  <c r="J100" i="1"/>
  <c r="J99" i="1"/>
  <c r="I81" i="1"/>
  <c r="J81" i="1"/>
  <c r="I97" i="1"/>
  <c r="I96" i="1"/>
  <c r="I95" i="1"/>
  <c r="J97" i="1"/>
  <c r="J96" i="1"/>
  <c r="J95" i="1"/>
  <c r="I91" i="1"/>
  <c r="I90" i="1"/>
  <c r="I89" i="1"/>
  <c r="J91" i="1"/>
  <c r="J90" i="1"/>
  <c r="J89" i="1"/>
  <c r="I87" i="1"/>
  <c r="J87" i="1"/>
  <c r="I86" i="1"/>
  <c r="I85" i="1"/>
  <c r="I84" i="1"/>
  <c r="I83" i="1"/>
  <c r="J86" i="1"/>
  <c r="J85" i="1"/>
  <c r="J84" i="1"/>
  <c r="J83" i="1"/>
  <c r="I80" i="1"/>
  <c r="I79" i="1"/>
  <c r="I78" i="1"/>
  <c r="J80" i="1"/>
  <c r="J79" i="1"/>
  <c r="J78" i="1"/>
  <c r="I74" i="1"/>
  <c r="I73" i="1"/>
  <c r="J74" i="1"/>
  <c r="J73" i="1"/>
  <c r="I72" i="1"/>
  <c r="I71" i="1"/>
  <c r="J72" i="1"/>
  <c r="J71" i="1"/>
  <c r="I69" i="1"/>
  <c r="I68" i="1"/>
  <c r="J69" i="1"/>
  <c r="J68" i="1"/>
  <c r="I66" i="1"/>
  <c r="I65" i="1"/>
  <c r="J66" i="1"/>
  <c r="I64" i="1"/>
  <c r="I63" i="1"/>
  <c r="I38" i="1"/>
  <c r="J38" i="1"/>
  <c r="J65" i="1"/>
  <c r="J64" i="1"/>
  <c r="J63" i="1"/>
  <c r="I60" i="1"/>
  <c r="J60" i="1"/>
  <c r="I59" i="1"/>
  <c r="I58" i="1"/>
  <c r="J59" i="1"/>
  <c r="J58" i="1"/>
  <c r="I56" i="1"/>
  <c r="J56" i="1"/>
  <c r="I54" i="1"/>
  <c r="I53" i="1"/>
  <c r="J54" i="1"/>
  <c r="J53" i="1"/>
  <c r="I51" i="1"/>
  <c r="J51" i="1"/>
  <c r="J32" i="1"/>
  <c r="I26" i="1"/>
  <c r="J26" i="1"/>
  <c r="K101" i="1" l="1"/>
  <c r="L101" i="1" s="1"/>
  <c r="K95" i="1"/>
  <c r="L95" i="1" s="1"/>
  <c r="K99" i="1"/>
  <c r="L99" i="1" s="1"/>
  <c r="K106" i="1"/>
  <c r="L106" i="1" s="1"/>
  <c r="K109" i="1"/>
  <c r="L109" i="1" s="1"/>
  <c r="K105" i="1"/>
  <c r="L105" i="1" s="1"/>
  <c r="K92" i="1"/>
  <c r="L92" i="1" s="1"/>
  <c r="K102" i="1"/>
  <c r="L102" i="1" s="1"/>
  <c r="K59" i="1"/>
  <c r="L59" i="1" s="1"/>
  <c r="K66" i="1"/>
  <c r="L66" i="1" s="1"/>
  <c r="K74" i="1"/>
  <c r="L74" i="1" s="1"/>
  <c r="K103" i="1"/>
  <c r="L103" i="1" s="1"/>
  <c r="K112" i="1"/>
  <c r="L112" i="1" s="1"/>
  <c r="K111" i="1"/>
  <c r="L111" i="1" s="1"/>
  <c r="K78" i="1"/>
  <c r="L78" i="1" s="1"/>
  <c r="K69" i="1"/>
  <c r="L69" i="1" s="1"/>
  <c r="K53" i="1"/>
  <c r="L53" i="1" s="1"/>
  <c r="K147" i="1"/>
  <c r="L147" i="1" s="1"/>
  <c r="L146" i="1" s="1"/>
  <c r="K113" i="1"/>
  <c r="L113" i="1" s="1"/>
  <c r="K104" i="1"/>
  <c r="L104" i="1" s="1"/>
  <c r="K58" i="1"/>
  <c r="L58" i="1" s="1"/>
  <c r="K54" i="1"/>
  <c r="L54" i="1" s="1"/>
  <c r="K63" i="1"/>
  <c r="L63" i="1" s="1"/>
  <c r="K89" i="1"/>
  <c r="L89" i="1" s="1"/>
  <c r="K73" i="1"/>
  <c r="L73" i="1" s="1"/>
  <c r="K60" i="1"/>
  <c r="L60" i="1" s="1"/>
  <c r="K68" i="1"/>
  <c r="L68" i="1" s="1"/>
  <c r="K108" i="1"/>
  <c r="L108" i="1" s="1"/>
  <c r="K65" i="1"/>
  <c r="L65" i="1" s="1"/>
  <c r="K56" i="1"/>
  <c r="L56" i="1" s="1"/>
  <c r="L55" i="1" s="1"/>
  <c r="K86" i="1"/>
  <c r="L86" i="1" s="1"/>
  <c r="K96" i="1"/>
  <c r="L96" i="1" s="1"/>
  <c r="K38" i="1"/>
  <c r="L38" i="1" s="1"/>
  <c r="L37" i="1" s="1"/>
  <c r="K72" i="1"/>
  <c r="L72" i="1" s="1"/>
  <c r="K107" i="1"/>
  <c r="L107" i="1" s="1"/>
  <c r="K64" i="1"/>
  <c r="L64" i="1" s="1"/>
  <c r="K80" i="1"/>
  <c r="L80" i="1" s="1"/>
  <c r="K97" i="1"/>
  <c r="L97" i="1" s="1"/>
  <c r="K79" i="1"/>
  <c r="L79" i="1" s="1"/>
  <c r="K71" i="1"/>
  <c r="L71" i="1" s="1"/>
  <c r="K87" i="1"/>
  <c r="L87" i="1" s="1"/>
  <c r="K26" i="1"/>
  <c r="L26" i="1" s="1"/>
  <c r="K51" i="1"/>
  <c r="L51" i="1" s="1"/>
  <c r="L50" i="1" s="1"/>
  <c r="K90" i="1"/>
  <c r="L90" i="1" s="1"/>
  <c r="K93" i="1"/>
  <c r="L93" i="1" s="1"/>
  <c r="K83" i="1"/>
  <c r="L83" i="1" s="1"/>
  <c r="K91" i="1"/>
  <c r="L91" i="1" s="1"/>
  <c r="K85" i="1"/>
  <c r="L85" i="1" s="1"/>
  <c r="K84" i="1"/>
  <c r="L84" i="1" s="1"/>
  <c r="K100" i="1"/>
  <c r="L100" i="1" s="1"/>
  <c r="K81" i="1"/>
  <c r="L81" i="1" s="1"/>
  <c r="K32" i="1"/>
  <c r="L32" i="1" s="1"/>
  <c r="J46" i="1"/>
  <c r="J49" i="1"/>
  <c r="J48" i="1"/>
  <c r="J45" i="1"/>
  <c r="J17" i="1"/>
  <c r="J31" i="1"/>
  <c r="J24" i="1"/>
  <c r="L70" i="1" l="1"/>
  <c r="L98" i="1"/>
  <c r="L110" i="1"/>
  <c r="L57" i="1"/>
  <c r="L94" i="1"/>
  <c r="L82" i="1"/>
  <c r="L77" i="1"/>
  <c r="L88" i="1"/>
  <c r="L62" i="1"/>
  <c r="L52" i="1"/>
  <c r="L67" i="1"/>
  <c r="J20" i="1"/>
  <c r="J43" i="1"/>
  <c r="J42" i="1"/>
  <c r="J41" i="1"/>
  <c r="J30" i="1"/>
  <c r="J29" i="1"/>
  <c r="J23" i="1"/>
  <c r="L76" i="1" l="1"/>
  <c r="K20" i="1"/>
  <c r="L20" i="1" s="1"/>
  <c r="J35" i="1"/>
  <c r="J36" i="1"/>
  <c r="I49" i="1" l="1"/>
  <c r="K49" i="1" s="1"/>
  <c r="L49" i="1" s="1"/>
  <c r="I46" i="1"/>
  <c r="K46" i="1" s="1"/>
  <c r="L46" i="1" s="1"/>
  <c r="I48" i="1"/>
  <c r="K48" i="1" s="1"/>
  <c r="L48" i="1" s="1"/>
  <c r="I45" i="1"/>
  <c r="K45" i="1" s="1"/>
  <c r="L45" i="1" s="1"/>
  <c r="I43" i="1"/>
  <c r="K43" i="1" s="1"/>
  <c r="L43" i="1" s="1"/>
  <c r="I42" i="1"/>
  <c r="K42" i="1" s="1"/>
  <c r="L42" i="1" s="1"/>
  <c r="I41" i="1"/>
  <c r="K41" i="1" s="1"/>
  <c r="L41" i="1" s="1"/>
  <c r="I31" i="1"/>
  <c r="K31" i="1" s="1"/>
  <c r="L31" i="1" s="1"/>
  <c r="I30" i="1"/>
  <c r="K30" i="1" s="1"/>
  <c r="L30" i="1" s="1"/>
  <c r="I29" i="1"/>
  <c r="K29" i="1" s="1"/>
  <c r="L29" i="1" s="1"/>
  <c r="I17" i="1"/>
  <c r="K17" i="1" s="1"/>
  <c r="L17" i="1" s="1"/>
  <c r="I23" i="1"/>
  <c r="K23" i="1" s="1"/>
  <c r="L23" i="1" s="1"/>
  <c r="I24" i="1"/>
  <c r="K24" i="1" s="1"/>
  <c r="L24" i="1" s="1"/>
  <c r="I36" i="1"/>
  <c r="K36" i="1" s="1"/>
  <c r="L36" i="1" s="1"/>
  <c r="I35" i="1"/>
  <c r="K35" i="1" s="1"/>
  <c r="L35" i="1" s="1"/>
  <c r="I16" i="1"/>
  <c r="I19" i="1"/>
  <c r="J19" i="1"/>
  <c r="J16" i="1"/>
  <c r="L34" i="1" l="1"/>
  <c r="L33" i="1" s="1"/>
  <c r="L27" i="1"/>
  <c r="L44" i="1"/>
  <c r="L47" i="1"/>
  <c r="L21" i="1"/>
  <c r="L40" i="1"/>
  <c r="L39" i="1" s="1"/>
  <c r="K16" i="1"/>
  <c r="L16" i="1" s="1"/>
  <c r="L15" i="1" s="1"/>
  <c r="K19" i="1"/>
  <c r="L19" i="1" s="1"/>
  <c r="L18" i="1" s="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<sst xmlns="http://schemas.openxmlformats.org/spreadsheetml/2006/main" count="599" uniqueCount="325">
  <si>
    <t>LEGENDA</t>
  </si>
  <si>
    <t>PREENCHIMENTO AUTOMÁTICO</t>
  </si>
  <si>
    <t>PLANILHA ORÇAMENTÁRIA</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</si>
  <si>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</si>
  <si>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</si>
  <si>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</si>
  <si>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</si>
  <si>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</si>
  <si>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</si>
  <si>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</si>
  <si>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</si>
  <si>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</si>
  <si>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</si>
  <si>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</si>
  <si>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</si>
  <si>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</si>
  <si>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</si>
  <si>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</si>
  <si>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</si>
  <si>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</si>
  <si>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BDI</t>
  </si>
  <si>
    <t>TOTAL GERAL</t>
  </si>
  <si>
    <t>ÓRGÃO</t>
  </si>
  <si>
    <t>PREÇO TOTAL</t>
  </si>
  <si>
    <t>CUSTO UNITÁRIO (SEM BDI)</t>
  </si>
  <si>
    <t>TIPO DE VALOR</t>
  </si>
  <si>
    <t>VALOR UNITÁRIO (R$)</t>
  </si>
  <si>
    <t>ENCARGOS SOCIAIS - HORISTAS (%)</t>
  </si>
  <si>
    <t>ENCARGOS SOCIAIS - MENSALISTAS (%)</t>
  </si>
  <si>
    <t>PREENCHIMENTO OBRIGATÓRIO</t>
  </si>
  <si>
    <t>PREENCHIIMENTO FACULTATIVO</t>
  </si>
  <si>
    <t>PREÇO UNITÁRIO (COM BDI)</t>
  </si>
  <si>
    <t>CUSTO (SEM BDI)</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</si>
  <si>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</si>
  <si>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</si>
  <si>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</si>
  <si>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</si>
  <si>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</si>
  <si>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</si>
  <si>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</si>
  <si>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</si>
  <si>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</si>
  <si>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</si>
  <si>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M</t>
  </si>
  <si>
    <t>4.1</t>
  </si>
  <si>
    <t>5.1</t>
  </si>
  <si>
    <t>FERVEDOURO</t>
  </si>
  <si>
    <t>MG</t>
  </si>
  <si>
    <t>5.2</t>
  </si>
  <si>
    <t>2.2</t>
  </si>
  <si>
    <t>ED-50105</t>
  </si>
  <si>
    <t>FORNECIMENTO E ASSENTAMENTO DE TUBO PVC RÍGIDO,
COLETOR DE ESGOTO LISO (JEI), DN 100 MM (4"), INCLUSIVE
CONEXÕES</t>
  </si>
  <si>
    <t>6.1</t>
  </si>
  <si>
    <t>6.2</t>
  </si>
  <si>
    <t>6.3</t>
  </si>
  <si>
    <t>7.1</t>
  </si>
  <si>
    <t>7.2</t>
  </si>
  <si>
    <t>1.2</t>
  </si>
  <si>
    <t>UNID.</t>
  </si>
  <si>
    <t>PREFEITURA MUNICIPAL DE FERVEDOURO</t>
  </si>
  <si>
    <t>ACRÉSCIMO - CRECHE PRÓ-INFÂNCIA</t>
  </si>
  <si>
    <t>ED-17989</t>
  </si>
  <si>
    <t>LOCAÇÃO DE OBRA COM GABARITO DE TÁBUAS CORRIDAS
PONTALETADAS A CADA 2,00M, REAPROVEITAMENTO (2X),
INCLUSIVE ACOMPANHAMENTO DE EQUIPE TOPOGRÁFICA PARA
MARCAÇÃO DE PONTO TOPOGRÁFICO</t>
  </si>
  <si>
    <t>MOVIMENTO DE TERRA</t>
  </si>
  <si>
    <t>ED-51111</t>
  </si>
  <si>
    <t>M3</t>
  </si>
  <si>
    <t>ESCAVAÇÃO MECÂNICA DE VALAS COM PROFUNDIDADE MENOR
OU IGUAL A 1,5M, INCLUSIVE DESCARGA LATERAL, EXCLUSIVE
CARGA, TRANSPORTE E DESCARGA</t>
  </si>
  <si>
    <t>ED-51120</t>
  </si>
  <si>
    <t>REATERRO MANUAL DE VALA, INCLUSIVE ESPALHAMENTO E
COMPACTAÇÃO MANUAL COM SOQUETE</t>
  </si>
  <si>
    <t xml:space="preserve">INFRA-ESTRUTURA: FUNDAÇÕES </t>
  </si>
  <si>
    <t>3.1</t>
  </si>
  <si>
    <t>3.1.1</t>
  </si>
  <si>
    <t>ED-49812</t>
  </si>
  <si>
    <t>LASTRO DE CONCRETO MAGRO, INCLUSIVE TRANSPORTE,
LANÇAMENTO E ADENSAMENTO</t>
  </si>
  <si>
    <t>ED-8471</t>
  </si>
  <si>
    <t>FÔRMA E DESFORMA DE TÁBUA E SARRAFO,
REAPROVEITAMENTO (5X), EXCLUSIVE ESCORAMENTO</t>
  </si>
  <si>
    <t>ED-48295</t>
  </si>
  <si>
    <t>CORTE, DOBRA E MONTAGEM DE AÇO CA-50, DIÂMETRO (6,3MM A
12,5MM), INCLUSIVE ESPAÇADOR</t>
  </si>
  <si>
    <t>KG</t>
  </si>
  <si>
    <t>3.1.2</t>
  </si>
  <si>
    <t>3.1.3</t>
  </si>
  <si>
    <t>3.1.4</t>
  </si>
  <si>
    <t>ED-49638</t>
  </si>
  <si>
    <t>FORNECIMENTO DE CONCRETO ESTRUTURAL, USINADO
BOMBEADO, COM FCK 25MPA, INCLUSIVE LANÇAMENTO,
ADENSAMENTO E ACABAMENTO</t>
  </si>
  <si>
    <t>ED-48297</t>
  </si>
  <si>
    <t>CORTE, DOBRA E MONTAGEM DE AÇO CA-60, DIÂMETRO (3,4 MM A
6,0MM), INCLUSIVE ESPAÇADOR</t>
  </si>
  <si>
    <t xml:space="preserve">SUPERESTRUTURA </t>
  </si>
  <si>
    <t>ED-49644</t>
  </si>
  <si>
    <t>FÔRMA E DESFORMA DE COMPENSADO RESINADO, ESP. 10MM,
REAPROVEITAMENTO (3X), EXCLUSIVE ESCORAMENTO</t>
  </si>
  <si>
    <t>4.1.1</t>
  </si>
  <si>
    <t>4.1.2</t>
  </si>
  <si>
    <t>4.1.3</t>
  </si>
  <si>
    <t>4.1.4</t>
  </si>
  <si>
    <t xml:space="preserve">PAREDES E PAINEIS </t>
  </si>
  <si>
    <t>ALVENARIA DE VEDAÇÃO</t>
  </si>
  <si>
    <t>ED-48233</t>
  </si>
  <si>
    <t>ALVENARIA DE VEDAÇÃO COM TIJOLO CERÂMICO FURADO, ESP.
19CM, PARA REVESTIMENTO, INCLUSIVE ARGAMASSA PARA
ASSENTAMENTO</t>
  </si>
  <si>
    <t>ED-48533</t>
  </si>
  <si>
    <t>DIVISÓRIA EM GRANITO CINZA ANDORINHA, ESP. 3CM, INCLUSIVE
INSTALAÇÃO, FERRAGENS EM LATÃO CROMADO E ACESSÓRIOS</t>
  </si>
  <si>
    <t>ESQUADRIAS</t>
  </si>
  <si>
    <t>PORTAS DE MADEIRA</t>
  </si>
  <si>
    <t>ED-49602</t>
  </si>
  <si>
    <t>UND.</t>
  </si>
  <si>
    <t>PORTA DE MADEIRA COMPLETA, DIMENSÃO (80X210)CM, TIPO DE
ABRIR, UMA (1) FOLHA, ACABAMENTO NATURAL PARA PINTURA/
VERNIZ, TIPO PRANCHETA/SARRAFEADA, INCLUSIVE MARCO,
ALIZAR E FERRAGENS, EXCLUSIVE PINTURA/VERNIZ</t>
  </si>
  <si>
    <t>ED-49601</t>
  </si>
  <si>
    <t>PORTA DE MADEIRA COMPLETA, DIMENSÃO (70X210)CM, TIPO DE
ABRIR, UMA (1) FOLHA, ACABAMENTO NATURAL PARA PINTURA/
VERNIZ, TIPO PRANCHETA/SARRAFEADA, INCLUSIVE MARCO,
ALIZAR E FERRAGENS, EXCLUSIVE PINTURA/VERNIZ</t>
  </si>
  <si>
    <t>ED-49584</t>
  </si>
  <si>
    <t>FOLHA DE PORTA EM MADEIRA, LARGURA MENOR OU IGUAL A
60CM, ALTURA MENOR OU IGUAL A 180CM, COM ACABAMENTO
NATURAL PARA PINTURA/VERNIZ, TIPO PRANCHETA/
SARRAFEADA, INCLUSIVE ASSENTAMENTO, EXCLUSIVE MARCO,
FERRAGENS E PINTURA/VERNIZ</t>
  </si>
  <si>
    <t>6.1.1</t>
  </si>
  <si>
    <t>6.1.2</t>
  </si>
  <si>
    <t>6.1.3</t>
  </si>
  <si>
    <t>FERRAGENS E ACESSÓRIOS</t>
  </si>
  <si>
    <t>6.2.1</t>
  </si>
  <si>
    <t>ED-49700</t>
  </si>
  <si>
    <t>FECHADURA TIPO INTERNA (GORGE), GRAU DE SEGURANÇA
MÉDIO, DISTÂNCIA DE BROCA 40MM, ACABAMENTO COM
ESPELHO CROMADO E MAÇANETA MODELO ALAVANCA EM
ZAMAC, INCLUSIVE ACESSÓRIOS PARA FIXAÇÃO E DUAS (2)
CHAVES</t>
  </si>
  <si>
    <t>ED-49704</t>
  </si>
  <si>
    <t xml:space="preserve">TARJETA CROMADA, TIPO FECHO, INSTALADA EM PORTA DE
SANITÁRIO, INCLUSIVE ACESSÓRIOS PARA FIXAÇÃO
</t>
  </si>
  <si>
    <t>6.2.2</t>
  </si>
  <si>
    <t>PORTAS EM ALUMÍNIO</t>
  </si>
  <si>
    <t>ED-29480</t>
  </si>
  <si>
    <t>PORTA VENEZIANA EM ALUMÍNIO DE ABRIR (4,50X2,10)CM
COMPLETA, LINHA 25/SUPREMA, ACABAMENTO ANODIZADO
NATURAL, INCLUSIVE PERFIS, FERRAGENS E INSTALAÇÃO</t>
  </si>
  <si>
    <t>ED-50979</t>
  </si>
  <si>
    <t>PORTA EM PERFIL E CHAPA METÁLICA, EXCLUSIVE FERRAGENS E
PINTURA</t>
  </si>
  <si>
    <t>6.4</t>
  </si>
  <si>
    <t>6.3.1</t>
  </si>
  <si>
    <t>6.3.2</t>
  </si>
  <si>
    <t>6.4.1</t>
  </si>
  <si>
    <t>JANELAS EM ALUMÍNIO</t>
  </si>
  <si>
    <t>ED-29484</t>
  </si>
  <si>
    <t>JANELA EM ALUMÍNIO DE CORRER COM 2 FOLHAS, LINHA 25/
SUPREMA, ACABAMENTO ANODIZADO NATURAL, INCLUSIVE
PERFIS, VIDRO 4MM E INSTALAÇÃO, EXCLUSIVE FERRAGENS
PARA JANELA DE ALUMÍNIO DE CORRER</t>
  </si>
  <si>
    <t>COBERTURA</t>
  </si>
  <si>
    <t>ED-20574</t>
  </si>
  <si>
    <t>FORNECIMENTO DE ESTRUTURA METÁLICA E ENGRADAMENTO
METÁLICO, EM AÇO PATINÁVEL, SOBRE LAJE PARA TELHA
CERÂMICA, COBERTURA PADRÃO DO PRÉDIO ESCOLAR,
EXCLUSIVE TELHA, INCLUSIVE FABRICAÇÃO, TRANSPORTE E
MONTAGEM</t>
  </si>
  <si>
    <t>ED-48421</t>
  </si>
  <si>
    <t>COBERTURA EM TELHA CERÂMICA, TIPO COLONIAL, INCLUSIVE
FIXAÇÃO, EXCLUSIVE ENGRADAMENTO E MANTA ISOLANTE/
TÉRMICA</t>
  </si>
  <si>
    <t>ED-50173</t>
  </si>
  <si>
    <t>IMPERMEABILIZAÇÃO de alicerce com tinta betuminosa em parede de 1 1/2 tijolo</t>
  </si>
  <si>
    <t>8.1</t>
  </si>
  <si>
    <t xml:space="preserve">REVESTIMENTOS </t>
  </si>
  <si>
    <t xml:space="preserve">IMPERMEABILIZAÇÃO </t>
  </si>
  <si>
    <t>9.1</t>
  </si>
  <si>
    <t>ED-50730</t>
  </si>
  <si>
    <t>CHAPISCO COM ARGAMASSA, TRAÇO 1:2:3 (CIMENTO, AREIA E
PEDRISCO), APLICADO COM COLHER, ESP. 5MM, INCLUSIVE
ARGAMASSA COM PREPARO MECANIZADO</t>
  </si>
  <si>
    <t>ED-50732</t>
  </si>
  <si>
    <t>EMBOÇO COM ARGAMASSA, TRAÇO 1:6 (CIMENTO E AREIA), ESP.
20MM, APLICAÇÃO MANUAL, INCLUSIVE ARGAMASSA COM
PREPARO MECANIZADO, EXCLUSIVE CHAPISCO</t>
  </si>
  <si>
    <t>9.2</t>
  </si>
  <si>
    <t>9.3</t>
  </si>
  <si>
    <t>ED-9081</t>
  </si>
  <si>
    <t>REVESTIMENTO COM CERÂMICA APLICADO EM PAREDE,
ACABAMENTO ESMALTADO, AMBIENTE INTERNO/EXTERNO,
PADRÃO EXTRA, DIMENSÃO DA PEÇA ATÉ 2025 CM2, PEI III,
ASSENTAMENTO COM ARGAMASSA INDUSTRIALIZADA, INCLUSIVE
REJUNTAMENTO</t>
  </si>
  <si>
    <t xml:space="preserve">PAVIMENTAÇÃO </t>
  </si>
  <si>
    <t>10.1</t>
  </si>
  <si>
    <t>5.2.1</t>
  </si>
  <si>
    <t>5.1.1</t>
  </si>
  <si>
    <t>5.1.2</t>
  </si>
  <si>
    <t>ELEMENTOS VAZADOS</t>
  </si>
  <si>
    <t>ED-48208</t>
  </si>
  <si>
    <t>ALVENARIA DE ELEMENTO VAZADO, COBOGÓ DE CONCRETO (
20X40CM), ESP. 10CM, TIPO VENEZIANA COM ACABAMENTO
APARENTE, INCLUSIVE ARGAMASSA PARA ASSENTAMENTO</t>
  </si>
  <si>
    <t>ED-50569</t>
  </si>
  <si>
    <t>10.2</t>
  </si>
  <si>
    <t>10.3</t>
  </si>
  <si>
    <t>CONTRAPISO DESEMPENADO COM ARGAMASSA, TRAÇO 1:3 (
CIMENTO E AREIA), ESP. 50MM</t>
  </si>
  <si>
    <t>ED-50611</t>
  </si>
  <si>
    <t>PISO EM GRANILITE/MARMORITE, ESP. 8MM, ACABAMENTO
POLIDO, COR CINZA, MODULAÇÃO DE 1X1M, INCLUSIVE JUNTA
PLÁSTICA, RESINA E POLIMENTO MECANIZADO</t>
  </si>
  <si>
    <t>10.4</t>
  </si>
  <si>
    <t>ED-50544</t>
  </si>
  <si>
    <t>REVESTIMENTO COM CERÂMICA APLICADO EM PISO,
ACABAMENTO ESMALTADO, AMBIENTE EXTERNO (
ANTIDERRAPANTE), PADRÃO EXTRA, DIMENSÃO DA PEÇA ATÉ
2025 CM2, PEI IV, ASSENTAMENTO COM ARGAMASSA
INDUSTRIALIZADA, INCLUSIVE REJUNTAMENTO</t>
  </si>
  <si>
    <t>11.1</t>
  </si>
  <si>
    <t xml:space="preserve">SOLEIRA E PEITORIS </t>
  </si>
  <si>
    <t>ED-50997</t>
  </si>
  <si>
    <t>PEITORIL DE GRANITO CINZA ANDORINHA E = 2 CM</t>
  </si>
  <si>
    <t>ED-51002</t>
  </si>
  <si>
    <t>11.2</t>
  </si>
  <si>
    <t>SOLEIRA EM GRANITO, NA COR CINZA ANDORINHA, ESP. 2CM,
INCLUSIVE REJUNTAMENTO</t>
  </si>
  <si>
    <t>12.1</t>
  </si>
  <si>
    <t>12.2</t>
  </si>
  <si>
    <t>PINTURA</t>
  </si>
  <si>
    <t>ED-50474</t>
  </si>
  <si>
    <t>EMASSAMENTO EM PAREDE COM MASSA ACRÍLICA, DUAS (2)
DEMÃOS, INCLUSIVE LIXAMENTO PARA PINTURA</t>
  </si>
  <si>
    <t>ED-50499</t>
  </si>
  <si>
    <t>PINTURA LÁTEX (PVA) EM TETO, DUAS (2) DEMÃOS, EXCLUSIVE
SELADOR ACRÍLICO E MASSA ACRÍLICA/CORRIDA (PVA)</t>
  </si>
  <si>
    <t>ED-50451</t>
  </si>
  <si>
    <t>PINTURA ACRÍLICA EM PAREDE, DUAS (2) DEMÃOS, EXCLUSIVE
SELADOR ACRÍLICO E MASSA ACRÍLICA/CORRIDA (PVA</t>
  </si>
  <si>
    <t>ED-28437</t>
  </si>
  <si>
    <t>PINTURA ESMALTE EM SUPERFÍCIE DE MADEIRA, DUAS (2)
DEMÃOS, INCLUSIVE UMA (1) DEMÃO DE FUNDO NIVELADOR,
EXCLUSIVE MASSA A ÓLEO</t>
  </si>
  <si>
    <t>13.1</t>
  </si>
  <si>
    <t>13.2</t>
  </si>
  <si>
    <t>ED-49168</t>
  </si>
  <si>
    <t>CAIXA DE PASSAGEM EM ALVENARIA E TAMPA DE CONCRETO,
FUNDO DE BRITA, TIPO 1, 30 X 30 X 40 CM, INCLUSIVE
ESCAVAÇÃO, REATERRO E BOTA-FORA</t>
  </si>
  <si>
    <t>ED-49337</t>
  </si>
  <si>
    <t>FIO RÍGIDO ISOLAÇÃO EM PVC 450/750V # 4 MM2</t>
  </si>
  <si>
    <t>13.1.1</t>
  </si>
  <si>
    <t>ILUMINAÇÃO E TOMADAS</t>
  </si>
  <si>
    <t>ED-15733</t>
  </si>
  <si>
    <t>CONJUNTO DE UM (1) INTERRUPTOR SIMPLES, CORRENTE 10A,
TENSÃO 250V, (10A-250V), COM PLACA 4"X2" DE UM (1) POSTO,
INCLUSIVE FORNECIMENTO, INSTALAÇÃO, SUPORTE, MÓDULO E
PLACA</t>
  </si>
  <si>
    <t>ED-15792</t>
  </si>
  <si>
    <t>CONJUNTO DE UMA (1) TOMADA PADRÃO, TRÊS (3) POLOS,
CORRENTE 10A, TENSÃO 250V, (2P+T/10A-250V) E UMA (1)
TOMADA PADRÃO, TRÊS (3) POLOS, CORRENTE 20A, TENSÃO
250V, (2P+T/20A-250V), COM PLACA 4"X4" DE DOIS (2) POSTOS,
INCLUSIVE FORNECIMENTO, INSTALAÇÃO, SUPORTE, MÓDULO E
PLACA</t>
  </si>
  <si>
    <t>ED-49188</t>
  </si>
  <si>
    <t>CAIXA DE LIGAÇÃO/PASSAGEM EM PVC RÍGIDO PARA
ELETRODUTO, DIMENSÕES 4"X4", EMBUTIDA EM ALVENARIA -
FORNECIMENTO E INSTALAÇÃO</t>
  </si>
  <si>
    <t>ED-49187</t>
  </si>
  <si>
    <t>CAIXA DE LIGAÇÃO/PASSAGEM EM PVC RÍGIDO PARA
ELETRODUTO, DIMENSÕES 4"X2", EMBUTIDA EM ALVENARIA -
FORNECIMENTO E INSTALAÇÃO</t>
  </si>
  <si>
    <t>13.1.2</t>
  </si>
  <si>
    <t>13.1.3</t>
  </si>
  <si>
    <t>13.1.4</t>
  </si>
  <si>
    <t>14.1</t>
  </si>
  <si>
    <t>ED-50027</t>
  </si>
  <si>
    <t>FORNECIMENTO E ASSENTAMENTO DE TUBO PVC RÍGIDO,
ESGOTO, PBV - SÉRIE NORMAL, DN 50 MM (2"), INCLUSIVE
CONEXÕES</t>
  </si>
  <si>
    <t>ED-50019</t>
  </si>
  <si>
    <t>FORNECIMENTO E ASSENTAMENTO DE TUBO PVC RÍGIDO
SOLDÁVEL, ÁGUA FRIA, DN 25 MM (3/4") , INCLUSIVE CONEXÕES</t>
  </si>
  <si>
    <t>14.2</t>
  </si>
  <si>
    <t>14.3</t>
  </si>
  <si>
    <t>14.4</t>
  </si>
  <si>
    <t>14.5</t>
  </si>
  <si>
    <t>9.4</t>
  </si>
  <si>
    <t>DIVERSOS</t>
  </si>
  <si>
    <t>ED-50839</t>
  </si>
  <si>
    <t>BARRAMENTO DE MADEIRA IPÊ PARA SALA DE AULA, L = 7 CM</t>
  </si>
  <si>
    <t>ED-49336</t>
  </si>
  <si>
    <t>FIO RÍGIDO ISOLAÇÃO EM PVC 450/750V # 2,5 MM2</t>
  </si>
  <si>
    <t>ED-49338</t>
  </si>
  <si>
    <t>FIO RÍGIDO ISOLAÇÃO EM PVC 450/750V # 6 MM2</t>
  </si>
  <si>
    <t>15.1</t>
  </si>
  <si>
    <t>INSTALAÇÃO HIDRO-SANITÁRIA</t>
  </si>
  <si>
    <t>ED-50009</t>
  </si>
  <si>
    <t>CAIXA SIFONADA EM PVC COM GRELHA QUADRADA/REDONDA
150 X 185 X 75 MM</t>
  </si>
  <si>
    <t>ED-49953</t>
  </si>
  <si>
    <t>RALO SIFONADO PVC QUADRADO 100 X 53 X 40 MM COM GRELHA
BRANCA</t>
  </si>
  <si>
    <t xml:space="preserve">LOUÇAS E METAIS </t>
  </si>
  <si>
    <t>ED-50299</t>
  </si>
  <si>
    <t>BACIA SANITÁRIA (VASO) DE LOUÇA CONVENCIONAL INFANTIL,
COR BRANCA, INCLUSIVE ACESSÓRIOS DE FIXAÇÃO/VEDAÇÃO,
VÁLVULA DE DESCARGA METÁLICA COM ACIONAMENTO DUPLO,
TUBO DE LIGAÇÃO DE LATÃO COM CANOPLA, FORNECIMENTO,
INSTALAÇÃO E REJUNTAMENTO</t>
  </si>
  <si>
    <t>ED-50316</t>
  </si>
  <si>
    <t>DUCHA HIGIÊNICA COM REGISTRO PARA CONTROLE DE FLUXO
DE ÁGUA, DIÂMETRO 1/2" (20MM), INCLUSIVE FORNECIMENTO E
INSTALAÇÃO</t>
  </si>
  <si>
    <t>ED-16344</t>
  </si>
  <si>
    <t>CHUVEIRO ELÉTRICO BRANCO, TENSÃO 127V/220V, POTÊNCIA
4600W/5500W, INCLUSIVE BRAÇO, FORNECIMENTO E INSTALAÇÃO</t>
  </si>
  <si>
    <t>ED-50330</t>
  </si>
  <si>
    <t>TORNEIRA METÁLICA PARA LAVATÓRIO, ABERTURA 1/4 DE VOLTA,
ACABAMENTO CROMADO, COM AREJADOR, APLICAÇÃO DE MESA
, INCLUSIVE ENGATE FLEXÍVEL METÁLICO, FORNECIMENTO E
INSTALAÇÃO</t>
  </si>
  <si>
    <t>ED-50279</t>
  </si>
  <si>
    <t>CUBA DE LOUÇA BRANCA DE EMBUTIR, FORMATO OVAL,
INCLUSIVE VÁLVULA DE ESCOAMENTO DE METAL COM
ACABAMENTO CROMADO, SIFÃO DE METAL TIPO COPO COM
ACABAMENTO CROMADO, FORNECIMENTO E INSTALAÇÃO</t>
  </si>
  <si>
    <t>ED-48182</t>
  </si>
  <si>
    <t>DISPENSER EM PLÁSTICO PARA PAPEL TOALHA 2 OU 3 FOLHAS</t>
  </si>
  <si>
    <t>ED-48161</t>
  </si>
  <si>
    <t>BARRA DE APOIO EM AÇO INOX POLIDO RETA, DN 1.1/4" (31,75MM)
, PARA ACESSIBILIDADE (PMR/PCR), COMPRIMENTO 100CM,
INSTALADO EM PAREDE, INCLUSIVE FORNECIMENTO,
INSTALAÇÃO E ACESSÓRIOS PARA FIXAÇÃO</t>
  </si>
  <si>
    <t>ED-48164</t>
  </si>
  <si>
    <t>BARRA DE APOIO EM AÇO INOX POLIDO RETA, DN 1.1/4" (31,75MM)
, PARA ACESSIBILIDADE (PMR/PCR), COMPRIMENTO 70CM,
INSTALADO EM PAREDE, INCLUSIVE FORNECIMENTO,
INSTALAÇÃO E ACESSÓRIOS PARA FIXAÇÃO</t>
  </si>
  <si>
    <t>ED-48163</t>
  </si>
  <si>
    <t>BARRA DE APOIO EM AÇO INOX POLIDO RETA, DN 1.1/4" (31,75MM)
, PARA ACESSIBILIDADE (PMR/PCR), COMPRIMENTO 40CM,
INSTALADO EM PORTA/PAREDE, INCLUSIVE FORNECIMENTO,
INSTALAÇÃO E ACESSÓRIOS PARA FIXAÇÃO</t>
  </si>
  <si>
    <t>15.2</t>
  </si>
  <si>
    <t>15.3</t>
  </si>
  <si>
    <t>BANCADAS</t>
  </si>
  <si>
    <t>ED-48344</t>
  </si>
  <si>
    <t>BANCADA EM GRANITO CINZA ANDORINHA E = 3 CM, APOIADA EM
ALVENARIA</t>
  </si>
  <si>
    <t>16.1</t>
  </si>
  <si>
    <t>ED-48348</t>
  </si>
  <si>
    <t>RODABANCA/FRONTÃO PARA BANCADA EM GRANITO, COR CINZA
ANDORINHA, ESP. 2CM, ALTURA DE 10CM, INCLUSIVE
REJUNTAMENTO EM MASSA PLÁSTICA NA COR DA PEDRA</t>
  </si>
  <si>
    <t>ED-50692</t>
  </si>
  <si>
    <t>PRATELEIRA DE GRANITO CINZA ANDORINHA, E = 2 CM, APOIADA
EM CONSOLE DE METALON 20 X 30 MM</t>
  </si>
  <si>
    <t>ED-50277</t>
  </si>
  <si>
    <t>CUBA EM AÇO INOXIDÁVEL DE EMBUTIR, AISI 304, APLICAÇÃO
PARA PIA (465X330X115MM), NÚMERO 1, ASSENTAMENTO EM
BANCADA, INCLUSIVE VÁLVULA DE ESCOAMENTO DE METAL COM
ACABAMENTO CROMADO, SIFÃO DE METAL TIPO COPO COM
ACABAMENTO CROMADO, FORNECIMENTO E INSTALAÇÃO</t>
  </si>
  <si>
    <t>ED-50324</t>
  </si>
  <si>
    <t>TORNEIRA METÁLICA PARA PIA, BICA MÓVEL, ABERTURA 1/4 DE
VOLTA, ACABAMENTO CROMADO, COM AREJADOR, APLICAÇÃO
DE MESA, INCLUSIVE ENGATE FLEXÍVEL METÁLICO,
FORNECIMENTO E INSTALAÇÃO</t>
  </si>
  <si>
    <t>16.2</t>
  </si>
  <si>
    <t>16.3</t>
  </si>
  <si>
    <t>SERVIÇOS FINAIS</t>
  </si>
  <si>
    <t>ED-50266</t>
  </si>
  <si>
    <t>18.1</t>
  </si>
  <si>
    <t>LIMPEZA FINAL PARA ENTREGA DA OBRA</t>
  </si>
  <si>
    <t>CONCRETO ARMADO PARA FUNDAÇÕES (SAPATAS, ARRANQUE DE PILAR E VIGA BALDRAME)</t>
  </si>
  <si>
    <t>CONCRETO ARMADO - PILARES, VIGAS E LAJES</t>
  </si>
  <si>
    <t>12.3</t>
  </si>
  <si>
    <t>12.4</t>
  </si>
  <si>
    <t>12.5</t>
  </si>
  <si>
    <t>ED-50491</t>
  </si>
  <si>
    <t>PINTURA ESMALTE EM ESQUADRIAS DE FERRO, DUAS (2)
DEMÃOS, INCLUSIVE UMA (1) DEMÃO DE FUNDO ANTICORROSIVO</t>
  </si>
  <si>
    <t>INSTALAÇÃO ELÉTRICA</t>
  </si>
  <si>
    <t>ED-27080</t>
  </si>
  <si>
    <t>LUMINÁRIA COMERCIAL COM ALETAS DE EMBUTIR COMPLETA,
PARA DUAS (2) LÂMPADAS TUBULARES LED 2X9W-ØT8,
TEMPERATURA DA COR 6500K, FORNECIMENTO E INSTALAÇÃO,
INCLUSIVE BASE E LÂMPADA</t>
  </si>
  <si>
    <t>ED-49685</t>
  </si>
  <si>
    <t>FORRO EM PLACA DE GESSO LISO, DIMENSÃO (60X60)CM, COM
FIXAÇÃO DO TIPO ARAMADO, EXCLUSIVE PERFIL TABICA, SANCA
E MOLDURA, INCLUSIVE ACESSÓRIOS E FIXAÇÃO</t>
  </si>
  <si>
    <t>16.4</t>
  </si>
  <si>
    <t>16.5</t>
  </si>
  <si>
    <t>16.6</t>
  </si>
  <si>
    <t>16.7</t>
  </si>
  <si>
    <t>16.8</t>
  </si>
  <si>
    <t>16.9</t>
  </si>
  <si>
    <t>16.10</t>
  </si>
  <si>
    <t>16.11</t>
  </si>
  <si>
    <t>17.1</t>
  </si>
  <si>
    <t>17.2</t>
  </si>
  <si>
    <t>17.3</t>
  </si>
  <si>
    <t>ED-51152</t>
  </si>
  <si>
    <t>ESPELHO CRISTAL, DIMENSÃO (40X60)CM, COM ESP. 4MM, EM
ACABAMENTO LAPIDADO, INCLUSIVE FIXAÇÃO COM PARAFUSO
TIPO FINESSON, FORNECIMENTO E INSTALAÇÃO</t>
  </si>
  <si>
    <t>ED-50836</t>
  </si>
  <si>
    <t>ESCANINHO</t>
  </si>
  <si>
    <t>13.2.1</t>
  </si>
  <si>
    <t>13.2.2</t>
  </si>
  <si>
    <t>13.2.3</t>
  </si>
  <si>
    <t>13.2.4</t>
  </si>
  <si>
    <t>13.2.5</t>
  </si>
  <si>
    <t>INSTALAÇÕES</t>
  </si>
  <si>
    <t>19.1</t>
  </si>
  <si>
    <t>SALA DA SONECA</t>
  </si>
  <si>
    <t>18.2</t>
  </si>
  <si>
    <t>18.3</t>
  </si>
  <si>
    <t>18.4</t>
  </si>
  <si>
    <t>18.5</t>
  </si>
  <si>
    <t>18.6</t>
  </si>
  <si>
    <t>18.7</t>
  </si>
  <si>
    <t>18.8</t>
  </si>
  <si>
    <t>18.9</t>
  </si>
  <si>
    <t>18.10</t>
  </si>
  <si>
    <t>18.11</t>
  </si>
  <si>
    <t>18.12</t>
  </si>
  <si>
    <t>18.13</t>
  </si>
  <si>
    <t>18.14</t>
  </si>
  <si>
    <t>18.15</t>
  </si>
  <si>
    <t>18.16</t>
  </si>
  <si>
    <t>18.17</t>
  </si>
  <si>
    <t>18.18</t>
  </si>
  <si>
    <t>18.19</t>
  </si>
  <si>
    <t>18.20</t>
  </si>
  <si>
    <t>18.21</t>
  </si>
  <si>
    <t>18.22</t>
  </si>
  <si>
    <t>18.23</t>
  </si>
  <si>
    <t>18.24</t>
  </si>
  <si>
    <t>18.25</t>
  </si>
  <si>
    <t>18.26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</si>
</sst>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_-&quot;R$&quot;\ * #,##0.0000_-;\-&quot;R$&quot;\ * #,##0.0000_-;_-&quot;R$&quot;\ * &quot;-&quot;????_-;_-@_-"/>
    <numFmt numFmtId="167" formatCode="[$-416]mmm/yyyy;@"/>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color rgb="FFFF0000"/>
      <name val="Calibri"/>
      <family val="2"/>
      <scheme val="minor"/>
    </font>
    <font>
      <b/>
      <sz val="11"/>
      <name val="Calibri"/>
      <family val="2"/>
      <scheme val="minor"/>
    </font>
    <font>
      <sz val="9"/>
      <color indexed="8"/>
      <name val="Calibri"/>
      <family val="2"/>
      <scheme val="minor"/>
    </font>
    <font>
      <sz val="9"/>
      <name val="Calibri"/>
      <family val="2"/>
      <scheme val="minor"/>
    </font>
    <font>
      <sz val="10"/>
      <name val="Calibri"/>
      <family val="2"/>
      <scheme val="minor"/>
    </font>
    <font>
      <sz val="10"/>
      <color indexed="8"/>
      <name val="Calibri"/>
      <family val="2"/>
      <scheme val="minor"/>
    </font>
    <font>
      <b/>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4">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right style="medium">
        <color indexed="64"/>
      </right>
      <top/>
      <bottom/>
      <diagonal/>
    </border>
    <border>
      <left style="medium">
        <color indexed="64"/>
      </left>
      <right/>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94">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44" fontId="2" fillId="4" borderId="22" xfId="3" applyFont="1" applyFill="1" applyBorder="1" applyAlignment="1">
      <alignment horizontal="right" vertical="center"/>
    </xf>
    <xf numFmtId="4" fontId="0" fillId="3" borderId="33"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5" borderId="22" xfId="0" applyFont="1" applyFill="1" applyBorder="1" applyAlignment="1">
      <alignment horizontal="center" vertical="center" wrapText="1"/>
    </xf>
    <xf numFmtId="0" fontId="2" fillId="5" borderId="9" xfId="0" applyFont="1" applyFill="1" applyBorder="1" applyAlignment="1">
      <alignment horizontal="center" vertical="center" wrapText="1"/>
    </xf>
    <xf numFmtId="14" fontId="0" fillId="6" borderId="10"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7" xfId="0" applyNumberFormat="1" applyFill="1" applyBorder="1" applyAlignment="1">
      <alignment vertical="center"/>
    </xf>
    <xf numFmtId="9" fontId="0" fillId="6" borderId="32" xfId="0" applyNumberFormat="1" applyFill="1" applyBorder="1" applyAlignment="1">
      <alignment horizontal="center" vertical="center"/>
    </xf>
    <xf numFmtId="9" fontId="0" fillId="6" borderId="40" xfId="0" applyNumberFormat="1" applyFill="1" applyBorder="1" applyAlignment="1">
      <alignment horizontal="center" vertical="center"/>
    </xf>
    <xf numFmtId="0" fontId="2" fillId="0" borderId="0" xfId="0" applyFont="1" applyAlignment="1">
      <alignment vertical="top" wrapText="1"/>
    </xf>
    <xf numFmtId="0" fontId="2" fillId="7" borderId="39" xfId="0" applyFont="1" applyFill="1" applyBorder="1" applyAlignment="1">
      <alignment horizontal="center" vertical="center"/>
    </xf>
    <xf numFmtId="49" fontId="0" fillId="7" borderId="33" xfId="0" applyNumberFormat="1" applyFill="1" applyBorder="1" applyAlignment="1">
      <alignment horizontal="center" vertical="center"/>
    </xf>
    <xf numFmtId="49" fontId="0" fillId="7" borderId="26" xfId="0" applyNumberFormat="1" applyFill="1" applyBorder="1" applyAlignment="1">
      <alignment horizontal="center" vertical="center"/>
    </xf>
    <xf numFmtId="10" fontId="0" fillId="7" borderId="26" xfId="1" applyNumberFormat="1" applyFont="1" applyFill="1" applyBorder="1" applyAlignment="1">
      <alignment horizontal="right" vertical="center"/>
    </xf>
    <xf numFmtId="0" fontId="0" fillId="7" borderId="22" xfId="0" applyFill="1" applyBorder="1" applyAlignment="1">
      <alignment horizontal="center"/>
    </xf>
    <xf numFmtId="166" fontId="0" fillId="0" borderId="0" xfId="0" applyNumberFormat="1"/>
    <xf numFmtId="49" fontId="0" fillId="7" borderId="7" xfId="0" applyNumberFormat="1" applyFill="1" applyBorder="1" applyAlignment="1">
      <alignment horizontal="left" vertical="center"/>
    </xf>
    <xf numFmtId="49" fontId="0" fillId="7" borderId="3" xfId="0" applyNumberFormat="1" applyFill="1" applyBorder="1" applyAlignment="1">
      <alignment horizontal="center" vertical="center"/>
    </xf>
    <xf numFmtId="49" fontId="0" fillId="7" borderId="5" xfId="0" applyNumberFormat="1" applyFill="1" applyBorder="1" applyAlignment="1">
      <alignment horizontal="center" vertical="center"/>
    </xf>
    <xf numFmtId="49" fontId="0" fillId="7" borderId="10" xfId="0" applyNumberFormat="1" applyFill="1" applyBorder="1" applyAlignment="1">
      <alignment horizontal="center" vertical="center"/>
    </xf>
    <xf numFmtId="0" fontId="8" fillId="2" borderId="0" xfId="0" applyFont="1" applyFill="1" applyAlignment="1"/>
    <xf numFmtId="49" fontId="0" fillId="7" borderId="33" xfId="0" applyNumberFormat="1" applyFill="1" applyBorder="1" applyAlignment="1">
      <alignment horizontal="left" vertical="center" wrapText="1"/>
    </xf>
    <xf numFmtId="44" fontId="0" fillId="7" borderId="27" xfId="3" applyFont="1" applyFill="1" applyBorder="1" applyAlignment="1">
      <alignment horizontal="right" vertical="center"/>
    </xf>
    <xf numFmtId="0" fontId="0" fillId="8" borderId="36" xfId="0" applyNumberFormat="1" applyFill="1" applyBorder="1" applyAlignment="1">
      <alignment horizontal="center" vertical="center"/>
    </xf>
    <xf numFmtId="0" fontId="0" fillId="8" borderId="31" xfId="0" applyNumberFormat="1" applyFill="1" applyBorder="1" applyAlignment="1">
      <alignment horizontal="center" vertical="center"/>
    </xf>
    <xf numFmtId="165" fontId="0" fillId="8" borderId="36" xfId="0" applyNumberFormat="1" applyFill="1" applyBorder="1" applyAlignment="1">
      <alignment horizontal="right" vertical="center"/>
    </xf>
    <xf numFmtId="165" fontId="0" fillId="8" borderId="24" xfId="2" applyNumberFormat="1" applyFont="1" applyFill="1" applyBorder="1" applyAlignment="1">
      <alignment horizontal="right" vertical="center"/>
    </xf>
    <xf numFmtId="10" fontId="0" fillId="8" borderId="23" xfId="1" applyNumberFormat="1" applyFont="1" applyFill="1" applyBorder="1" applyAlignment="1">
      <alignment horizontal="right" vertical="center"/>
    </xf>
    <xf numFmtId="4" fontId="0" fillId="8" borderId="25" xfId="2" applyNumberFormat="1" applyFont="1" applyFill="1" applyBorder="1" applyAlignment="1">
      <alignment horizontal="right" vertical="center"/>
    </xf>
    <xf numFmtId="4" fontId="0" fillId="8" borderId="36" xfId="2" applyNumberFormat="1" applyFont="1" applyFill="1" applyBorder="1" applyAlignment="1">
      <alignment horizontal="right" vertical="center"/>
    </xf>
    <xf numFmtId="2" fontId="0" fillId="7" borderId="33" xfId="0" applyNumberFormat="1" applyFill="1" applyBorder="1" applyAlignment="1">
      <alignment horizontal="center" vertical="center"/>
    </xf>
    <xf numFmtId="44" fontId="0" fillId="3" borderId="26" xfId="3" applyFont="1" applyFill="1" applyBorder="1" applyAlignment="1">
      <alignment horizontal="right" vertical="center"/>
    </xf>
    <xf numFmtId="44" fontId="2" fillId="8" borderId="31" xfId="3" applyFont="1" applyFill="1" applyBorder="1" applyAlignment="1">
      <alignment horizontal="right" vertical="center"/>
    </xf>
    <xf numFmtId="44" fontId="0" fillId="7" borderId="33" xfId="3" applyFont="1" applyFill="1" applyBorder="1" applyAlignment="1">
      <alignment horizontal="center" vertical="center"/>
    </xf>
    <xf numFmtId="0" fontId="2" fillId="8" borderId="36" xfId="0" applyNumberFormat="1" applyFont="1" applyFill="1" applyBorder="1" applyAlignment="1">
      <alignment horizontal="center" vertical="center"/>
    </xf>
    <xf numFmtId="0" fontId="2" fillId="8" borderId="36" xfId="0" applyNumberFormat="1" applyFont="1" applyFill="1" applyBorder="1" applyAlignment="1">
      <alignment horizontal="left" vertical="center"/>
    </xf>
    <xf numFmtId="0" fontId="9" fillId="2" borderId="9" xfId="0" applyFont="1" applyFill="1" applyBorder="1" applyAlignment="1">
      <alignment horizontal="left" vertical="center" wrapText="1"/>
    </xf>
    <xf numFmtId="0" fontId="10" fillId="0" borderId="0" xfId="0" applyFont="1"/>
    <xf numFmtId="0" fontId="11" fillId="0" borderId="0" xfId="0" applyFont="1" applyBorder="1" applyAlignment="1"/>
    <xf numFmtId="0" fontId="12" fillId="0" borderId="43" xfId="0" applyFont="1" applyBorder="1"/>
    <xf numFmtId="0" fontId="13" fillId="0" borderId="42" xfId="0" applyFont="1" applyBorder="1"/>
    <xf numFmtId="0" fontId="12" fillId="0" borderId="0" xfId="0" applyFont="1" applyBorder="1"/>
    <xf numFmtId="0" fontId="13" fillId="0" borderId="0" xfId="0" applyFont="1" applyBorder="1"/>
    <xf numFmtId="0" fontId="13" fillId="0" borderId="0" xfId="0" applyFont="1" applyBorder="1" applyAlignment="1">
      <alignment horizontal="right"/>
    </xf>
    <xf numFmtId="2" fontId="12" fillId="0" borderId="0" xfId="0" applyNumberFormat="1" applyFont="1" applyBorder="1" applyAlignment="1">
      <alignment horizontal="center"/>
    </xf>
    <xf numFmtId="0" fontId="0" fillId="8" borderId="43" xfId="0" applyNumberFormat="1" applyFill="1" applyBorder="1" applyAlignment="1">
      <alignment horizontal="center" vertical="center"/>
    </xf>
    <xf numFmtId="0" fontId="0" fillId="8" borderId="0" xfId="0" applyNumberFormat="1" applyFill="1" applyBorder="1" applyAlignment="1">
      <alignment horizontal="center" vertical="center"/>
    </xf>
    <xf numFmtId="0" fontId="0" fillId="8" borderId="0" xfId="0" applyNumberFormat="1" applyFill="1" applyBorder="1" applyAlignment="1">
      <alignment horizontal="left" vertical="center"/>
    </xf>
    <xf numFmtId="165" fontId="0" fillId="8" borderId="0" xfId="0" applyNumberFormat="1" applyFill="1" applyBorder="1" applyAlignment="1">
      <alignment horizontal="right" vertical="center"/>
    </xf>
    <xf numFmtId="165" fontId="0" fillId="8" borderId="0" xfId="2" applyNumberFormat="1" applyFont="1" applyFill="1" applyBorder="1" applyAlignment="1">
      <alignment horizontal="right" vertical="center"/>
    </xf>
    <xf numFmtId="10" fontId="0" fillId="8" borderId="12" xfId="1" applyNumberFormat="1" applyFont="1" applyFill="1" applyBorder="1" applyAlignment="1">
      <alignment horizontal="right" vertical="center"/>
    </xf>
    <xf numFmtId="4" fontId="0" fillId="8" borderId="42" xfId="2" applyNumberFormat="1" applyFont="1" applyFill="1" applyBorder="1" applyAlignment="1">
      <alignment horizontal="right" vertical="center"/>
    </xf>
    <xf numFmtId="0" fontId="7" fillId="7" borderId="29" xfId="0" applyFont="1" applyFill="1" applyBorder="1" applyAlignment="1">
      <alignment horizontal="center"/>
    </xf>
    <xf numFmtId="0" fontId="7" fillId="7"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3" fillId="5" borderId="34" xfId="0" applyFont="1" applyFill="1" applyBorder="1" applyAlignment="1">
      <alignment horizontal="center" vertical="center"/>
    </xf>
    <xf numFmtId="0" fontId="3" fillId="5" borderId="41" xfId="0" applyFont="1" applyFill="1" applyBorder="1" applyAlignment="1">
      <alignment horizontal="center" vertical="center"/>
    </xf>
    <xf numFmtId="0" fontId="3" fillId="5" borderId="35" xfId="0" applyFont="1" applyFill="1" applyBorder="1" applyAlignment="1">
      <alignment horizontal="center"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6" borderId="38" xfId="1" applyNumberFormat="1" applyFont="1" applyFill="1" applyBorder="1" applyAlignment="1">
      <alignment horizontal="center" vertical="center"/>
    </xf>
    <xf numFmtId="10" fontId="0" fillId="6"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7" borderId="7" xfId="0" applyNumberFormat="1" applyFill="1" applyBorder="1" applyAlignment="1">
      <alignment horizontal="left" vertical="center"/>
    </xf>
    <xf numFmtId="49" fontId="0" fillId="7" borderId="8" xfId="0" applyNumberFormat="1" applyFill="1" applyBorder="1" applyAlignment="1">
      <alignment horizontal="left" vertical="center"/>
    </xf>
    <xf numFmtId="0" fontId="0" fillId="6" borderId="7" xfId="0" applyNumberFormat="1" applyFill="1" applyBorder="1" applyAlignment="1">
      <alignment horizontal="center" vertical="center"/>
    </xf>
    <xf numFmtId="0" fontId="0" fillId="6"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7" fontId="2" fillId="7" borderId="12" xfId="0" applyNumberFormat="1" applyFont="1" applyFill="1" applyBorder="1" applyAlignment="1">
      <alignment horizontal="center" vertical="center"/>
    </xf>
    <xf numFmtId="167" fontId="2" fillId="7" borderId="17" xfId="0" applyNumberFormat="1" applyFont="1" applyFill="1" applyBorder="1" applyAlignment="1">
      <alignment horizontal="center" vertical="center"/>
    </xf>
    <xf numFmtId="49" fontId="14" fillId="7" borderId="7" xfId="0" applyNumberFormat="1" applyFont="1" applyFill="1" applyBorder="1" applyAlignment="1">
      <alignment horizontal="center" vertical="center"/>
    </xf>
    <xf numFmtId="49" fontId="14" fillId="7" borderId="8" xfId="0" applyNumberFormat="1" applyFont="1" applyFill="1" applyBorder="1" applyAlignment="1">
      <alignment horizontal="center" vertical="center"/>
    </xf>
  </cellXfs>
  <cellStyles count="4">
    <cellStyle name="Moeda" xfId="3" builtinId="4"/>
    <cellStyle name="Moeda 2" xfId="2"/>
    <cellStyle name="Normal" xfId="0" builtinId="0"/>
    <cellStyle name="Porcentagem" xfId="1" builtin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5</xdr:col>
      <xdr:colOff>540609</xdr:colOff>
      <xdr:row>166</xdr:row>
      <xdr:rowOff>103299</xdr:rowOff>
    </xdr:from>
    <xdr:ext cx="3876115" cy="885825"/>
    <xdr:sp macro="" textlink="">
      <xdr:nvSpPr>
        <xdr:cNvPr id="2" name="Shape 4"/>
        <xdr:cNvSpPr txBox="1"/>
      </xdr:nvSpPr>
      <xdr:spPr>
        <a:xfrm>
          <a:off x="8198709" y="22972824"/>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3835964</xdr:colOff>
      <xdr:row>166</xdr:row>
      <xdr:rowOff>19967</xdr:rowOff>
    </xdr:from>
    <xdr:ext cx="5000625" cy="885825"/>
    <xdr:sp macro="" textlink="">
      <xdr:nvSpPr>
        <xdr:cNvPr id="3" name="Shape 5"/>
        <xdr:cNvSpPr txBox="1"/>
      </xdr:nvSpPr>
      <xdr:spPr>
        <a:xfrm>
          <a:off x="7503089" y="239467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1</xdr:col>
      <xdr:colOff>243321</xdr:colOff>
      <xdr:row>166</xdr:row>
      <xdr:rowOff>91787</xdr:rowOff>
    </xdr:from>
    <xdr:ext cx="3343275" cy="723340"/>
    <xdr:sp macro="" textlink="">
      <xdr:nvSpPr>
        <xdr:cNvPr id="4" name="Shape 6"/>
        <xdr:cNvSpPr txBox="1"/>
      </xdr:nvSpPr>
      <xdr:spPr>
        <a:xfrm>
          <a:off x="338571" y="1537941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oneCellAnchor>
    <xdr:from>
      <xdr:col>2</xdr:col>
      <xdr:colOff>142875</xdr:colOff>
      <xdr:row>2</xdr:row>
      <xdr:rowOff>85725</xdr:rowOff>
    </xdr:from>
    <xdr:ext cx="561975" cy="537423"/>
    <xdr:pic>
      <xdr:nvPicPr>
        <xdr:cNvPr id="6"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6</xdr:col>
      <xdr:colOff>19050</xdr:colOff>
      <xdr:row>2</xdr:row>
      <xdr:rowOff>152400</xdr:rowOff>
    </xdr:from>
    <xdr:ext cx="1911095" cy="495300"/>
    <xdr:pic>
      <xdr:nvPicPr>
        <xdr:cNvPr id="7"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6750" y="638175"/>
          <a:ext cx="1911095" cy="49530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84"/>
  <sheetViews>
    <sheetView showGridLines="0" tabSelected="1" workbookViewId="0">
      <pane ySplit="14" topLeftCell="A54" activePane="bottomLeft" state="frozen"/>
      <selection pane="bottomLeft" activeCell="E146" sqref="E146"/>
    </sheetView>
  </sheetViews>
  <sheetFormatPr defaultRowHeight="15" x14ac:dyDescent="0.25"/>
  <cols>
    <col min="1" max="1" width="2.42578125" customWidth="1"/>
    <col min="2" max="2" width="22.140625" customWidth="1"/>
    <col min="3" max="3" width="10.140625" style="7" customWidth="1"/>
    <col min="4" max="4" width="20.28515625" style="7" customWidth="1"/>
    <col min="5" max="5" width="59.85546875" style="7" customWidth="1"/>
    <col min="6" max="6" width="9.140625" style="7" customWidth="1"/>
    <col min="7" max="7" width="13.140625" style="7" customWidth="1"/>
    <col min="8" max="8" width="16.7109375" style="7" customWidth="1"/>
    <col min="9" max="9" width="13.85546875" style="7" customWidth="1"/>
    <col min="10" max="10" width="12.28515625" style="7" customWidth="1"/>
    <col min="11" max="11" width="14.28515625" style="7" customWidth="1"/>
    <col min="12" max="12" width="19.42578125" style="7" customWidth="1"/>
    <col min="13" max="13" width="14" customWidth="1"/>
    <col min="14" max="14" width="9.140625" customWidth="1"/>
    <col min="16" max="16" width="12.42578125" customWidth="1"/>
  </cols>
  <sheetData>
    <row r="1" spans="1:36" ht="15.75" thickBot="1" x14ac:dyDescent="0.3">
      <c r="C1"/>
      <c r="D1"/>
      <c r="E1"/>
      <c r="F1"/>
      <c r="G1"/>
      <c r="H1"/>
      <c r="I1"/>
      <c r="J1"/>
      <c r="K1"/>
      <c r="L1"/>
      <c r="M1" s="2"/>
      <c r="N1" s="2"/>
      <c r="O1" s="2"/>
      <c r="P1" s="2"/>
      <c r="Q1" s="2"/>
      <c r="R1" s="2"/>
      <c r="S1" s="2"/>
      <c r="T1" s="2"/>
      <c r="U1" s="2"/>
      <c r="V1" s="2"/>
      <c r="W1" s="2"/>
      <c r="X1" s="2"/>
      <c r="Y1" s="2"/>
      <c r="Z1" s="2"/>
      <c r="AA1" s="2"/>
      <c r="AB1" s="1"/>
      <c r="AC1" s="1"/>
      <c r="AD1" s="1"/>
      <c r="AE1" s="1"/>
      <c r="AF1" s="1"/>
      <c r="AG1" s="1"/>
      <c r="AH1" s="1"/>
    </row>
    <row r="2" spans="1:36" ht="22.5" thickTop="1" thickBot="1" x14ac:dyDescent="0.3">
      <c r="B2" s="81" t="s">
        <v>2</v>
      </c>
      <c r="C2" s="82"/>
      <c r="D2" s="82"/>
      <c r="E2" s="82"/>
      <c r="F2" s="83"/>
      <c r="G2" s="14" t="s">
        <v>3</v>
      </c>
      <c r="H2" s="31"/>
      <c r="I2" s="14" t="s">
        <v>4</v>
      </c>
      <c r="J2" s="32"/>
      <c r="K2" s="2"/>
      <c r="N2" s="1"/>
      <c r="O2" s="1"/>
    </row>
    <row r="3" spans="1:36" ht="55.5" customHeight="1" thickBot="1" x14ac:dyDescent="0.3">
      <c r="B3" s="6" t="s">
        <v>22</v>
      </c>
      <c r="C3" s="92" t="s">
        <v>59</v>
      </c>
      <c r="D3" s="92"/>
      <c r="E3" s="92"/>
      <c r="F3" s="92"/>
      <c r="G3" s="92"/>
      <c r="H3" s="93"/>
      <c r="I3" s="50" t="s">
        <v>33</v>
      </c>
      <c r="J3" s="18">
        <v>45228</v>
      </c>
      <c r="K3" s="34"/>
      <c r="O3" s="1"/>
    </row>
    <row r="4" spans="1:36" ht="15.75" thickBot="1" x14ac:dyDescent="0.3">
      <c r="B4" s="6" t="s">
        <v>5</v>
      </c>
      <c r="C4" s="84" t="s">
        <v>60</v>
      </c>
      <c r="D4" s="84"/>
      <c r="E4" s="84"/>
      <c r="F4" s="84"/>
      <c r="G4" s="84"/>
      <c r="H4" s="85"/>
      <c r="I4" s="12" t="s">
        <v>13</v>
      </c>
      <c r="J4" s="19"/>
      <c r="K4" s="2"/>
      <c r="O4" s="1"/>
    </row>
    <row r="5" spans="1:36" ht="15.75" thickBot="1" x14ac:dyDescent="0.3">
      <c r="B5" s="6" t="s">
        <v>6</v>
      </c>
      <c r="C5" s="20"/>
      <c r="D5" s="12" t="s">
        <v>7</v>
      </c>
      <c r="E5" s="86"/>
      <c r="F5" s="87"/>
      <c r="G5" s="12" t="s">
        <v>8</v>
      </c>
      <c r="H5" s="30" t="s">
        <v>46</v>
      </c>
      <c r="I5" s="12" t="s">
        <v>9</v>
      </c>
      <c r="J5" s="33" t="s">
        <v>47</v>
      </c>
    </row>
    <row r="6" spans="1:36" x14ac:dyDescent="0.25">
      <c r="B6" s="88" t="s">
        <v>34</v>
      </c>
      <c r="C6" s="90">
        <v>45139</v>
      </c>
      <c r="D6" s="11" t="s">
        <v>10</v>
      </c>
      <c r="E6" s="13" t="s">
        <v>27</v>
      </c>
      <c r="F6" s="21"/>
      <c r="G6" s="70" t="s">
        <v>11</v>
      </c>
      <c r="H6" s="77">
        <v>0.2097</v>
      </c>
      <c r="I6" s="70" t="s">
        <v>12</v>
      </c>
      <c r="J6" s="79">
        <v>0.114</v>
      </c>
    </row>
    <row r="7" spans="1:36" ht="15.75" thickBot="1" x14ac:dyDescent="0.3">
      <c r="B7" s="89"/>
      <c r="C7" s="91"/>
      <c r="D7" s="24" t="s">
        <v>37</v>
      </c>
      <c r="E7" s="15" t="s">
        <v>28</v>
      </c>
      <c r="F7" s="22"/>
      <c r="G7" s="71"/>
      <c r="H7" s="78"/>
      <c r="I7" s="71"/>
      <c r="J7" s="80"/>
    </row>
    <row r="8" spans="1:36" ht="16.5" thickTop="1" thickBot="1" x14ac:dyDescent="0.3"/>
    <row r="9" spans="1:36" ht="15" customHeight="1" thickTop="1" thickBot="1" x14ac:dyDescent="0.3">
      <c r="B9" s="74" t="s">
        <v>0</v>
      </c>
      <c r="C9" s="66" t="s">
        <v>29</v>
      </c>
      <c r="D9" s="67"/>
      <c r="K9"/>
    </row>
    <row r="10" spans="1:36" ht="15.75" customHeight="1" thickTop="1" thickBot="1" x14ac:dyDescent="0.3">
      <c r="B10" s="75"/>
      <c r="C10" s="72" t="s">
        <v>30</v>
      </c>
      <c r="D10" s="73"/>
      <c r="K10"/>
    </row>
    <row r="11" spans="1:36" ht="16.5" thickTop="1" thickBot="1" x14ac:dyDescent="0.3">
      <c r="B11" s="76"/>
      <c r="C11" s="68" t="s">
        <v>1</v>
      </c>
      <c r="D11" s="69"/>
      <c r="E11"/>
      <c r="F11"/>
      <c r="G11"/>
      <c r="H11"/>
      <c r="I11"/>
      <c r="J11"/>
      <c r="K11" s="29"/>
      <c r="L11"/>
      <c r="AI11" s="3"/>
      <c r="AJ11" s="4"/>
    </row>
    <row r="12" spans="1:36" ht="16.5" thickTop="1" thickBot="1" x14ac:dyDescent="0.3">
      <c r="C12"/>
      <c r="D12"/>
      <c r="E12"/>
      <c r="F12"/>
      <c r="G12"/>
      <c r="H12" s="16" t="s">
        <v>25</v>
      </c>
      <c r="I12"/>
      <c r="J12"/>
      <c r="K12"/>
      <c r="L12" s="16" t="s">
        <v>21</v>
      </c>
    </row>
    <row r="13" spans="1:36" ht="15.75" thickBot="1" x14ac:dyDescent="0.3">
      <c r="C13"/>
      <c r="D13"/>
      <c r="E13"/>
      <c r="F13"/>
      <c r="G13"/>
      <c r="H13" s="28" t="s">
        <v>32</v>
      </c>
      <c r="I13"/>
      <c r="J13"/>
      <c r="K13"/>
      <c r="L13" s="9">
        <f>L15+L18+L21+L27+L33+L39+L52+L55+L57+L62+L67+L70+L76+L88+L94+L98+L110+L114+L146</f>
        <v>390587.08793981501</v>
      </c>
    </row>
    <row r="14" spans="1:36" ht="49.5" customHeight="1" thickBot="1" x14ac:dyDescent="0.3">
      <c r="A14" s="1"/>
      <c r="B14" s="16" t="s">
        <v>14</v>
      </c>
      <c r="C14" s="16" t="s">
        <v>15</v>
      </c>
      <c r="D14" s="16" t="s">
        <v>16</v>
      </c>
      <c r="E14" s="17" t="s">
        <v>17</v>
      </c>
      <c r="F14" s="16" t="s">
        <v>18</v>
      </c>
      <c r="G14" s="16" t="s">
        <v>19</v>
      </c>
      <c r="H14" s="16" t="s">
        <v>26</v>
      </c>
      <c r="I14" s="16" t="s">
        <v>20</v>
      </c>
      <c r="J14" s="16" t="s">
        <v>24</v>
      </c>
      <c r="K14" s="17" t="s">
        <v>31</v>
      </c>
      <c r="L14" s="16" t="s">
        <v>23</v>
      </c>
      <c r="O14" s="23"/>
    </row>
    <row r="15" spans="1:36" ht="15" customHeight="1" x14ac:dyDescent="0.25">
      <c r="A15" s="5"/>
      <c r="B15" s="48">
        <v>1</v>
      </c>
      <c r="C15" s="37"/>
      <c r="D15" s="37"/>
      <c r="E15" s="49" t="s">
        <v>39</v>
      </c>
      <c r="F15" s="38"/>
      <c r="G15" s="39"/>
      <c r="H15" s="40"/>
      <c r="I15" s="41"/>
      <c r="J15" s="42"/>
      <c r="K15" s="43"/>
      <c r="L15" s="46">
        <f>L16+L17</f>
        <v>4915.3195734999999</v>
      </c>
    </row>
    <row r="16" spans="1:36" ht="95.25" customHeight="1" x14ac:dyDescent="0.25">
      <c r="A16" s="1"/>
      <c r="B16" s="25" t="s">
        <v>38</v>
      </c>
      <c r="C16" s="25" t="s">
        <v>35</v>
      </c>
      <c r="D16" s="25" t="s">
        <v>36</v>
      </c>
      <c r="E16" s="35" t="s">
        <v>40</v>
      </c>
      <c r="F16" s="26" t="s">
        <v>41</v>
      </c>
      <c r="G16" s="44">
        <v>4.5</v>
      </c>
      <c r="H16" s="36">
        <v>324.16000000000003</v>
      </c>
      <c r="I16" s="27">
        <f>H6</f>
        <v>0.2097</v>
      </c>
      <c r="J16" s="8">
        <f t="shared" ref="J16:J36" si="0">IF(LEFT($H$13,5)="CUSTO",H16,H16/(1+I16))</f>
        <v>324.16000000000003</v>
      </c>
      <c r="K16" s="10">
        <f t="shared" ref="K16:K36" si="1">J16*(1+I16)</f>
        <v>392.13635200000004</v>
      </c>
      <c r="L16" s="45">
        <f t="shared" ref="L16:L36" si="2">K16*G16</f>
        <v>1764.6135840000002</v>
      </c>
    </row>
    <row r="17" spans="1:12" ht="66" customHeight="1" thickBot="1" x14ac:dyDescent="0.3">
      <c r="A17" s="1"/>
      <c r="B17" s="25" t="s">
        <v>57</v>
      </c>
      <c r="C17" s="25" t="s">
        <v>61</v>
      </c>
      <c r="D17" s="25" t="s">
        <v>36</v>
      </c>
      <c r="E17" s="35" t="s">
        <v>62</v>
      </c>
      <c r="F17" s="26" t="s">
        <v>43</v>
      </c>
      <c r="G17" s="44">
        <v>48.25</v>
      </c>
      <c r="H17" s="36">
        <v>53.98</v>
      </c>
      <c r="I17" s="27">
        <f>H6</f>
        <v>0.2097</v>
      </c>
      <c r="J17" s="8">
        <f t="shared" ref="J17" si="3">IF(LEFT($H$13,5)="CUSTO",H17,H17/(1+I17))</f>
        <v>53.98</v>
      </c>
      <c r="K17" s="10">
        <f t="shared" ref="K17" si="4">J17*(1+I17)</f>
        <v>65.299605999999997</v>
      </c>
      <c r="L17" s="45">
        <f t="shared" ref="L17" si="5">K17*G17</f>
        <v>3150.7059894999998</v>
      </c>
    </row>
    <row r="18" spans="1:12" ht="15" customHeight="1" x14ac:dyDescent="0.25">
      <c r="A18" s="5"/>
      <c r="B18" s="48">
        <v>2</v>
      </c>
      <c r="C18" s="37"/>
      <c r="D18" s="37"/>
      <c r="E18" s="49" t="s">
        <v>63</v>
      </c>
      <c r="F18" s="38"/>
      <c r="G18" s="39"/>
      <c r="H18" s="40"/>
      <c r="I18" s="41"/>
      <c r="J18" s="42"/>
      <c r="K18" s="43"/>
      <c r="L18" s="46">
        <f>L19+L20</f>
        <v>537.88185479000003</v>
      </c>
    </row>
    <row r="19" spans="1:12" ht="45" x14ac:dyDescent="0.25">
      <c r="A19" s="1"/>
      <c r="B19" s="25" t="s">
        <v>42</v>
      </c>
      <c r="C19" s="25" t="s">
        <v>64</v>
      </c>
      <c r="D19" s="25" t="s">
        <v>36</v>
      </c>
      <c r="E19" s="35" t="s">
        <v>66</v>
      </c>
      <c r="F19" s="26" t="s">
        <v>65</v>
      </c>
      <c r="G19" s="44">
        <v>14.89</v>
      </c>
      <c r="H19" s="47">
        <v>10.31</v>
      </c>
      <c r="I19" s="27">
        <f>H6</f>
        <v>0.2097</v>
      </c>
      <c r="J19" s="8">
        <f t="shared" si="0"/>
        <v>10.31</v>
      </c>
      <c r="K19" s="10">
        <f t="shared" si="1"/>
        <v>12.472007000000001</v>
      </c>
      <c r="L19" s="45">
        <f t="shared" si="2"/>
        <v>185.70818423000003</v>
      </c>
    </row>
    <row r="20" spans="1:12" ht="30" customHeight="1" thickBot="1" x14ac:dyDescent="0.3">
      <c r="A20" s="1"/>
      <c r="B20" s="25" t="s">
        <v>49</v>
      </c>
      <c r="C20" s="25" t="s">
        <v>67</v>
      </c>
      <c r="D20" s="25" t="s">
        <v>36</v>
      </c>
      <c r="E20" s="35" t="s">
        <v>68</v>
      </c>
      <c r="F20" s="26" t="s">
        <v>65</v>
      </c>
      <c r="G20" s="44">
        <v>4.32</v>
      </c>
      <c r="H20" s="47">
        <v>67.39</v>
      </c>
      <c r="I20" s="27">
        <v>0.2097</v>
      </c>
      <c r="J20" s="8">
        <f t="shared" ref="J20" si="6">IF(LEFT($H$13,5)="CUSTO",H20,H20/(1+I20))</f>
        <v>67.39</v>
      </c>
      <c r="K20" s="10">
        <f t="shared" ref="K20" si="7">J20*(1+I20)</f>
        <v>81.521682999999996</v>
      </c>
      <c r="L20" s="45">
        <f t="shared" ref="L20" si="8">K20*G20</f>
        <v>352.17367056000001</v>
      </c>
    </row>
    <row r="21" spans="1:12" ht="15" customHeight="1" thickBot="1" x14ac:dyDescent="0.3">
      <c r="A21" s="5"/>
      <c r="B21" s="48">
        <v>3</v>
      </c>
      <c r="C21" s="37"/>
      <c r="D21" s="37"/>
      <c r="E21" s="49" t="s">
        <v>69</v>
      </c>
      <c r="F21" s="38"/>
      <c r="G21" s="39"/>
      <c r="H21" s="40"/>
      <c r="I21" s="41"/>
      <c r="J21" s="42"/>
      <c r="K21" s="43"/>
      <c r="L21" s="46">
        <f>L23+L24+L25+L26</f>
        <v>16371.512813610001</v>
      </c>
    </row>
    <row r="22" spans="1:12" ht="15" customHeight="1" x14ac:dyDescent="0.25">
      <c r="A22" s="5"/>
      <c r="B22" s="48" t="s">
        <v>70</v>
      </c>
      <c r="C22" s="37"/>
      <c r="D22" s="37"/>
      <c r="E22" s="49" t="s">
        <v>265</v>
      </c>
      <c r="F22" s="38"/>
      <c r="G22" s="39"/>
      <c r="H22" s="40"/>
      <c r="I22" s="41"/>
      <c r="J22" s="42"/>
      <c r="K22" s="43"/>
      <c r="L22" s="46"/>
    </row>
    <row r="23" spans="1:12" ht="30" x14ac:dyDescent="0.25">
      <c r="A23" s="1"/>
      <c r="B23" s="25" t="s">
        <v>71</v>
      </c>
      <c r="C23" s="25" t="s">
        <v>74</v>
      </c>
      <c r="D23" s="25" t="s">
        <v>36</v>
      </c>
      <c r="E23" s="35" t="s">
        <v>75</v>
      </c>
      <c r="F23" s="26" t="s">
        <v>41</v>
      </c>
      <c r="G23" s="44">
        <v>63.42</v>
      </c>
      <c r="H23" s="36">
        <v>46.62</v>
      </c>
      <c r="I23" s="27">
        <f>H6</f>
        <v>0.2097</v>
      </c>
      <c r="J23" s="8">
        <f t="shared" ref="J23" si="9">IF(LEFT($H$13,5)="CUSTO",H23,H23/(1+I23))</f>
        <v>46.62</v>
      </c>
      <c r="K23" s="10">
        <f t="shared" ref="K23" si="10">J23*(1+I23)</f>
        <v>56.396213999999993</v>
      </c>
      <c r="L23" s="45">
        <f t="shared" ref="L23" si="11">K23*G23</f>
        <v>3576.6478918799999</v>
      </c>
    </row>
    <row r="24" spans="1:12" ht="45" x14ac:dyDescent="0.25">
      <c r="A24" s="1"/>
      <c r="B24" s="25" t="s">
        <v>79</v>
      </c>
      <c r="C24" s="25" t="s">
        <v>76</v>
      </c>
      <c r="D24" s="25" t="s">
        <v>36</v>
      </c>
      <c r="E24" s="35" t="s">
        <v>77</v>
      </c>
      <c r="F24" s="26" t="s">
        <v>78</v>
      </c>
      <c r="G24" s="44">
        <v>194</v>
      </c>
      <c r="H24" s="36">
        <v>12</v>
      </c>
      <c r="I24" s="27">
        <f>H6</f>
        <v>0.2097</v>
      </c>
      <c r="J24" s="8">
        <f t="shared" ref="J24:J25" si="12">IF(LEFT($H$13,5)="CUSTO",H24,H24/(1+I24))</f>
        <v>12</v>
      </c>
      <c r="K24" s="10">
        <f t="shared" ref="K24:K25" si="13">J24*(1+I24)</f>
        <v>14.516400000000001</v>
      </c>
      <c r="L24" s="45">
        <f t="shared" ref="L24:L25" si="14">K24*G24</f>
        <v>2816.1816000000003</v>
      </c>
    </row>
    <row r="25" spans="1:12" ht="45" x14ac:dyDescent="0.25">
      <c r="A25" s="1"/>
      <c r="B25" s="25" t="s">
        <v>80</v>
      </c>
      <c r="C25" s="25" t="s">
        <v>84</v>
      </c>
      <c r="D25" s="25" t="s">
        <v>36</v>
      </c>
      <c r="E25" s="35" t="s">
        <v>85</v>
      </c>
      <c r="F25" s="26" t="s">
        <v>78</v>
      </c>
      <c r="G25" s="44">
        <v>62</v>
      </c>
      <c r="H25" s="36">
        <v>11.94</v>
      </c>
      <c r="I25" s="27">
        <f>H6</f>
        <v>0.2097</v>
      </c>
      <c r="J25" s="8">
        <f t="shared" si="12"/>
        <v>11.94</v>
      </c>
      <c r="K25" s="10">
        <f t="shared" si="13"/>
        <v>14.443817999999998</v>
      </c>
      <c r="L25" s="45">
        <f t="shared" si="14"/>
        <v>895.51671599999986</v>
      </c>
    </row>
    <row r="26" spans="1:12" ht="45.75" thickBot="1" x14ac:dyDescent="0.3">
      <c r="A26" s="1"/>
      <c r="B26" s="25" t="s">
        <v>81</v>
      </c>
      <c r="C26" s="25" t="s">
        <v>82</v>
      </c>
      <c r="D26" s="25" t="s">
        <v>36</v>
      </c>
      <c r="E26" s="35" t="s">
        <v>83</v>
      </c>
      <c r="F26" s="26" t="s">
        <v>65</v>
      </c>
      <c r="G26" s="44">
        <v>10.57</v>
      </c>
      <c r="H26" s="36">
        <v>710.37</v>
      </c>
      <c r="I26" s="27">
        <f>H6</f>
        <v>0.2097</v>
      </c>
      <c r="J26" s="8">
        <f t="shared" ref="J26" si="15">IF(LEFT($H$13,5)="CUSTO",H26,H26/(1+I26))</f>
        <v>710.37</v>
      </c>
      <c r="K26" s="10">
        <f t="shared" ref="K26" si="16">J26*(1+I26)</f>
        <v>859.33458900000005</v>
      </c>
      <c r="L26" s="45">
        <f t="shared" ref="L26" si="17">K26*G26</f>
        <v>9083.1666057300008</v>
      </c>
    </row>
    <row r="27" spans="1:12" ht="15" customHeight="1" thickBot="1" x14ac:dyDescent="0.3">
      <c r="A27" s="5"/>
      <c r="B27" s="48">
        <v>4</v>
      </c>
      <c r="C27" s="37"/>
      <c r="D27" s="37"/>
      <c r="E27" s="49" t="s">
        <v>86</v>
      </c>
      <c r="F27" s="38"/>
      <c r="G27" s="39"/>
      <c r="H27" s="40"/>
      <c r="I27" s="41"/>
      <c r="J27" s="42"/>
      <c r="K27" s="43"/>
      <c r="L27" s="46">
        <f>L29+L30+L31+L32</f>
        <v>40048.03557357</v>
      </c>
    </row>
    <row r="28" spans="1:12" ht="15" customHeight="1" x14ac:dyDescent="0.25">
      <c r="A28" s="5"/>
      <c r="B28" s="48" t="s">
        <v>44</v>
      </c>
      <c r="C28" s="37"/>
      <c r="D28" s="37"/>
      <c r="E28" s="49" t="s">
        <v>266</v>
      </c>
      <c r="F28" s="38"/>
      <c r="G28" s="39"/>
      <c r="H28" s="40"/>
      <c r="I28" s="41"/>
      <c r="J28" s="42"/>
      <c r="K28" s="43"/>
      <c r="L28" s="46"/>
    </row>
    <row r="29" spans="1:12" ht="36" customHeight="1" x14ac:dyDescent="0.25">
      <c r="A29" s="1"/>
      <c r="B29" s="25" t="s">
        <v>89</v>
      </c>
      <c r="C29" s="25" t="s">
        <v>87</v>
      </c>
      <c r="D29" s="25" t="s">
        <v>36</v>
      </c>
      <c r="E29" s="35" t="s">
        <v>88</v>
      </c>
      <c r="F29" s="26" t="s">
        <v>41</v>
      </c>
      <c r="G29" s="44">
        <v>195</v>
      </c>
      <c r="H29" s="36">
        <v>58.99</v>
      </c>
      <c r="I29" s="27">
        <f>H6</f>
        <v>0.2097</v>
      </c>
      <c r="J29" s="8">
        <f t="shared" ref="J29:J30" si="18">IF(LEFT($H$13,5)="CUSTO",H29,H29/(1+I29))</f>
        <v>58.99</v>
      </c>
      <c r="K29" s="10">
        <f t="shared" ref="K29:K30" si="19">J29*(1+I29)</f>
        <v>71.360202999999998</v>
      </c>
      <c r="L29" s="45">
        <f t="shared" ref="L29:L30" si="20">K29*G29</f>
        <v>13915.239584999999</v>
      </c>
    </row>
    <row r="30" spans="1:12" ht="45" x14ac:dyDescent="0.25">
      <c r="A30" s="1"/>
      <c r="B30" s="25" t="s">
        <v>90</v>
      </c>
      <c r="C30" s="25" t="s">
        <v>76</v>
      </c>
      <c r="D30" s="25" t="s">
        <v>36</v>
      </c>
      <c r="E30" s="35" t="s">
        <v>77</v>
      </c>
      <c r="F30" s="26" t="s">
        <v>78</v>
      </c>
      <c r="G30" s="44">
        <v>720</v>
      </c>
      <c r="H30" s="36">
        <v>12</v>
      </c>
      <c r="I30" s="27">
        <f>H6</f>
        <v>0.2097</v>
      </c>
      <c r="J30" s="8">
        <f t="shared" si="18"/>
        <v>12</v>
      </c>
      <c r="K30" s="10">
        <f t="shared" si="19"/>
        <v>14.516400000000001</v>
      </c>
      <c r="L30" s="45">
        <f t="shared" si="20"/>
        <v>10451.808000000001</v>
      </c>
    </row>
    <row r="31" spans="1:12" ht="45" x14ac:dyDescent="0.25">
      <c r="A31" s="1"/>
      <c r="B31" s="25" t="s">
        <v>91</v>
      </c>
      <c r="C31" s="25" t="s">
        <v>84</v>
      </c>
      <c r="D31" s="25" t="s">
        <v>36</v>
      </c>
      <c r="E31" s="35" t="s">
        <v>85</v>
      </c>
      <c r="F31" s="26" t="s">
        <v>78</v>
      </c>
      <c r="G31" s="44">
        <v>126</v>
      </c>
      <c r="H31" s="36">
        <v>11.94</v>
      </c>
      <c r="I31" s="27">
        <f>H6</f>
        <v>0.2097</v>
      </c>
      <c r="J31" s="8">
        <f t="shared" ref="J31" si="21">IF(LEFT($H$13,5)="CUSTO",H31,H31/(1+I31))</f>
        <v>11.94</v>
      </c>
      <c r="K31" s="10">
        <f t="shared" ref="K31" si="22">J31*(1+I31)</f>
        <v>14.443817999999998</v>
      </c>
      <c r="L31" s="45">
        <f t="shared" ref="L31" si="23">K31*G31</f>
        <v>1819.9210679999999</v>
      </c>
    </row>
    <row r="32" spans="1:12" ht="45.75" thickBot="1" x14ac:dyDescent="0.3">
      <c r="A32" s="1"/>
      <c r="B32" s="25" t="s">
        <v>92</v>
      </c>
      <c r="C32" s="25" t="s">
        <v>82</v>
      </c>
      <c r="D32" s="25" t="s">
        <v>36</v>
      </c>
      <c r="E32" s="35" t="s">
        <v>83</v>
      </c>
      <c r="F32" s="26" t="s">
        <v>65</v>
      </c>
      <c r="G32" s="44">
        <v>16.13</v>
      </c>
      <c r="H32" s="36">
        <v>710.37</v>
      </c>
      <c r="I32" s="27">
        <f>H6</f>
        <v>0.2097</v>
      </c>
      <c r="J32" s="8">
        <f t="shared" ref="J32" si="24">IF(LEFT($H$13,5)="CUSTO",H32,H32/(1+I32))</f>
        <v>710.37</v>
      </c>
      <c r="K32" s="10">
        <f t="shared" ref="K32" si="25">J32*(1+I32)</f>
        <v>859.33458900000005</v>
      </c>
      <c r="L32" s="45">
        <f t="shared" ref="L32" si="26">K32*G32</f>
        <v>13861.06692057</v>
      </c>
    </row>
    <row r="33" spans="1:12" ht="15" customHeight="1" thickBot="1" x14ac:dyDescent="0.3">
      <c r="A33" s="5"/>
      <c r="B33" s="48">
        <v>5</v>
      </c>
      <c r="C33" s="37"/>
      <c r="D33" s="37"/>
      <c r="E33" s="49" t="s">
        <v>93</v>
      </c>
      <c r="F33" s="38"/>
      <c r="G33" s="39"/>
      <c r="H33" s="40"/>
      <c r="I33" s="41"/>
      <c r="J33" s="42"/>
      <c r="K33" s="43"/>
      <c r="L33" s="46">
        <f>L34+L37</f>
        <v>24593.91278748</v>
      </c>
    </row>
    <row r="34" spans="1:12" ht="15" customHeight="1" x14ac:dyDescent="0.25">
      <c r="A34" s="5"/>
      <c r="B34" s="48" t="s">
        <v>45</v>
      </c>
      <c r="C34" s="37"/>
      <c r="D34" s="37"/>
      <c r="E34" s="49" t="s">
        <v>94</v>
      </c>
      <c r="F34" s="38"/>
      <c r="G34" s="39"/>
      <c r="H34" s="40"/>
      <c r="I34" s="41"/>
      <c r="J34" s="42"/>
      <c r="K34" s="43"/>
      <c r="L34" s="46">
        <f>L35+L36</f>
        <v>21133.10141268</v>
      </c>
    </row>
    <row r="35" spans="1:12" ht="45" x14ac:dyDescent="0.25">
      <c r="A35" s="1"/>
      <c r="B35" s="25" t="s">
        <v>152</v>
      </c>
      <c r="C35" s="25" t="s">
        <v>95</v>
      </c>
      <c r="D35" s="25" t="s">
        <v>36</v>
      </c>
      <c r="E35" s="35" t="s">
        <v>96</v>
      </c>
      <c r="F35" s="26" t="s">
        <v>41</v>
      </c>
      <c r="G35" s="44">
        <v>170.62</v>
      </c>
      <c r="H35" s="36">
        <v>79.510000000000005</v>
      </c>
      <c r="I35" s="27">
        <f>H6</f>
        <v>0.2097</v>
      </c>
      <c r="J35" s="8">
        <f t="shared" si="0"/>
        <v>79.510000000000005</v>
      </c>
      <c r="K35" s="10">
        <f t="shared" si="1"/>
        <v>96.183247000000009</v>
      </c>
      <c r="L35" s="45">
        <f t="shared" si="2"/>
        <v>16410.785603140001</v>
      </c>
    </row>
    <row r="36" spans="1:12" ht="45" customHeight="1" thickBot="1" x14ac:dyDescent="0.3">
      <c r="A36" s="1"/>
      <c r="B36" s="25" t="s">
        <v>153</v>
      </c>
      <c r="C36" s="25" t="s">
        <v>97</v>
      </c>
      <c r="D36" s="25" t="s">
        <v>36</v>
      </c>
      <c r="E36" s="35" t="s">
        <v>98</v>
      </c>
      <c r="F36" s="26" t="s">
        <v>41</v>
      </c>
      <c r="G36" s="44">
        <v>5.62</v>
      </c>
      <c r="H36" s="36">
        <v>694.61</v>
      </c>
      <c r="I36" s="27">
        <f>H6</f>
        <v>0.2097</v>
      </c>
      <c r="J36" s="8">
        <f t="shared" si="0"/>
        <v>694.61</v>
      </c>
      <c r="K36" s="10">
        <f t="shared" si="1"/>
        <v>840.26971700000001</v>
      </c>
      <c r="L36" s="45">
        <f t="shared" si="2"/>
        <v>4722.3158095400004</v>
      </c>
    </row>
    <row r="37" spans="1:12" ht="15" customHeight="1" x14ac:dyDescent="0.25">
      <c r="A37" s="5"/>
      <c r="B37" s="48" t="s">
        <v>48</v>
      </c>
      <c r="C37" s="37"/>
      <c r="D37" s="37"/>
      <c r="E37" s="49" t="s">
        <v>154</v>
      </c>
      <c r="F37" s="38"/>
      <c r="G37" s="39"/>
      <c r="H37" s="40"/>
      <c r="I37" s="41"/>
      <c r="J37" s="42"/>
      <c r="K37" s="43"/>
      <c r="L37" s="46">
        <f>L38</f>
        <v>3460.8113747999996</v>
      </c>
    </row>
    <row r="38" spans="1:12" ht="45.75" thickBot="1" x14ac:dyDescent="0.3">
      <c r="A38" s="1"/>
      <c r="B38" s="25" t="s">
        <v>151</v>
      </c>
      <c r="C38" s="25" t="s">
        <v>155</v>
      </c>
      <c r="D38" s="25" t="s">
        <v>36</v>
      </c>
      <c r="E38" s="35" t="s">
        <v>156</v>
      </c>
      <c r="F38" s="26" t="s">
        <v>41</v>
      </c>
      <c r="G38" s="44">
        <v>23.4</v>
      </c>
      <c r="H38" s="36">
        <v>122.26</v>
      </c>
      <c r="I38" s="27">
        <f>H6</f>
        <v>0.2097</v>
      </c>
      <c r="J38" s="8">
        <f t="shared" ref="J38" si="27">IF(LEFT($H$13,5)="CUSTO",H38,H38/(1+I38))</f>
        <v>122.26</v>
      </c>
      <c r="K38" s="10">
        <f t="shared" ref="K38" si="28">J38*(1+I38)</f>
        <v>147.89792199999999</v>
      </c>
      <c r="L38" s="45">
        <f t="shared" ref="L38" si="29">K38*G38</f>
        <v>3460.8113747999996</v>
      </c>
    </row>
    <row r="39" spans="1:12" ht="15" customHeight="1" thickBot="1" x14ac:dyDescent="0.3">
      <c r="A39" s="5"/>
      <c r="B39" s="48">
        <v>6</v>
      </c>
      <c r="C39" s="37"/>
      <c r="D39" s="37"/>
      <c r="E39" s="49" t="s">
        <v>99</v>
      </c>
      <c r="F39" s="38"/>
      <c r="G39" s="39"/>
      <c r="H39" s="40"/>
      <c r="I39" s="41"/>
      <c r="J39" s="42"/>
      <c r="K39" s="43"/>
      <c r="L39" s="46">
        <f>L40+L44+L47+L50</f>
        <v>29629.845922875</v>
      </c>
    </row>
    <row r="40" spans="1:12" ht="15" customHeight="1" x14ac:dyDescent="0.25">
      <c r="A40" s="5"/>
      <c r="B40" s="48" t="s">
        <v>52</v>
      </c>
      <c r="C40" s="37"/>
      <c r="D40" s="37"/>
      <c r="E40" s="49" t="s">
        <v>100</v>
      </c>
      <c r="F40" s="38"/>
      <c r="G40" s="39"/>
      <c r="H40" s="40"/>
      <c r="I40" s="41"/>
      <c r="J40" s="42"/>
      <c r="K40" s="43"/>
      <c r="L40" s="46">
        <f>L41+L42+L43</f>
        <v>5713.3163239999994</v>
      </c>
    </row>
    <row r="41" spans="1:12" ht="60" x14ac:dyDescent="0.25">
      <c r="A41" s="1"/>
      <c r="B41" s="25" t="s">
        <v>108</v>
      </c>
      <c r="C41" s="25" t="s">
        <v>101</v>
      </c>
      <c r="D41" s="25" t="s">
        <v>36</v>
      </c>
      <c r="E41" s="35" t="s">
        <v>103</v>
      </c>
      <c r="F41" s="26" t="s">
        <v>102</v>
      </c>
      <c r="G41" s="44">
        <v>2</v>
      </c>
      <c r="H41" s="36">
        <v>914.92</v>
      </c>
      <c r="I41" s="27">
        <f>H6</f>
        <v>0.2097</v>
      </c>
      <c r="J41" s="8">
        <f t="shared" ref="J41:J43" si="30">IF(LEFT($H$13,5)="CUSTO",H41,H41/(1+I41))</f>
        <v>914.92</v>
      </c>
      <c r="K41" s="10">
        <f t="shared" ref="K41:K43" si="31">J41*(1+I41)</f>
        <v>1106.778724</v>
      </c>
      <c r="L41" s="45">
        <f t="shared" ref="L41:L43" si="32">K41*G41</f>
        <v>2213.557448</v>
      </c>
    </row>
    <row r="42" spans="1:12" ht="62.25" customHeight="1" x14ac:dyDescent="0.25">
      <c r="A42" s="1"/>
      <c r="B42" s="25" t="s">
        <v>109</v>
      </c>
      <c r="C42" s="25" t="s">
        <v>104</v>
      </c>
      <c r="D42" s="25" t="s">
        <v>36</v>
      </c>
      <c r="E42" s="35" t="s">
        <v>105</v>
      </c>
      <c r="F42" s="26" t="s">
        <v>102</v>
      </c>
      <c r="G42" s="44">
        <v>2</v>
      </c>
      <c r="H42" s="36">
        <v>856.54</v>
      </c>
      <c r="I42" s="27">
        <f>H6</f>
        <v>0.2097</v>
      </c>
      <c r="J42" s="8">
        <f t="shared" si="30"/>
        <v>856.54</v>
      </c>
      <c r="K42" s="10">
        <f t="shared" si="31"/>
        <v>1036.156438</v>
      </c>
      <c r="L42" s="45">
        <f t="shared" si="32"/>
        <v>2072.312876</v>
      </c>
    </row>
    <row r="43" spans="1:12" ht="75.75" thickBot="1" x14ac:dyDescent="0.3">
      <c r="A43" s="1"/>
      <c r="B43" s="25" t="s">
        <v>110</v>
      </c>
      <c r="C43" s="25" t="s">
        <v>106</v>
      </c>
      <c r="D43" s="25" t="s">
        <v>36</v>
      </c>
      <c r="E43" s="35" t="s">
        <v>107</v>
      </c>
      <c r="F43" s="26" t="s">
        <v>102</v>
      </c>
      <c r="G43" s="44">
        <v>4</v>
      </c>
      <c r="H43" s="36">
        <v>295</v>
      </c>
      <c r="I43" s="27">
        <f>H6</f>
        <v>0.2097</v>
      </c>
      <c r="J43" s="8">
        <f t="shared" si="30"/>
        <v>295</v>
      </c>
      <c r="K43" s="10">
        <f t="shared" si="31"/>
        <v>356.86149999999998</v>
      </c>
      <c r="L43" s="45">
        <f t="shared" si="32"/>
        <v>1427.4459999999999</v>
      </c>
    </row>
    <row r="44" spans="1:12" ht="15" customHeight="1" x14ac:dyDescent="0.25">
      <c r="A44" s="5"/>
      <c r="B44" s="48" t="s">
        <v>53</v>
      </c>
      <c r="C44" s="37"/>
      <c r="D44" s="37"/>
      <c r="E44" s="49" t="s">
        <v>111</v>
      </c>
      <c r="F44" s="38"/>
      <c r="G44" s="39"/>
      <c r="H44" s="40"/>
      <c r="I44" s="41"/>
      <c r="J44" s="42"/>
      <c r="K44" s="43"/>
      <c r="L44" s="46">
        <f>L45+L46</f>
        <v>668.38344399999994</v>
      </c>
    </row>
    <row r="45" spans="1:12" ht="75" x14ac:dyDescent="0.25">
      <c r="A45" s="1"/>
      <c r="B45" s="25" t="s">
        <v>112</v>
      </c>
      <c r="C45" s="25" t="s">
        <v>113</v>
      </c>
      <c r="D45" s="25" t="s">
        <v>36</v>
      </c>
      <c r="E45" s="35" t="s">
        <v>114</v>
      </c>
      <c r="F45" s="26" t="s">
        <v>102</v>
      </c>
      <c r="G45" s="44">
        <v>4</v>
      </c>
      <c r="H45" s="36">
        <v>118.27</v>
      </c>
      <c r="I45" s="27">
        <f>H6</f>
        <v>0.2097</v>
      </c>
      <c r="J45" s="8">
        <f t="shared" ref="J45:J46" si="33">IF(LEFT($H$13,5)="CUSTO",H45,H45/(1+I45))</f>
        <v>118.27</v>
      </c>
      <c r="K45" s="10">
        <f t="shared" ref="K45:K46" si="34">J45*(1+I45)</f>
        <v>143.07121899999999</v>
      </c>
      <c r="L45" s="45">
        <f t="shared" ref="L45:L46" si="35">K45*G45</f>
        <v>572.28487599999994</v>
      </c>
    </row>
    <row r="46" spans="1:12" ht="45.75" thickBot="1" x14ac:dyDescent="0.3">
      <c r="A46" s="1"/>
      <c r="B46" s="25" t="s">
        <v>117</v>
      </c>
      <c r="C46" s="25" t="s">
        <v>115</v>
      </c>
      <c r="D46" s="25" t="s">
        <v>36</v>
      </c>
      <c r="E46" s="35" t="s">
        <v>116</v>
      </c>
      <c r="F46" s="26" t="s">
        <v>102</v>
      </c>
      <c r="G46" s="44">
        <v>4</v>
      </c>
      <c r="H46" s="36">
        <v>19.86</v>
      </c>
      <c r="I46" s="27">
        <f>H6</f>
        <v>0.2097</v>
      </c>
      <c r="J46" s="8">
        <f t="shared" si="33"/>
        <v>19.86</v>
      </c>
      <c r="K46" s="10">
        <f t="shared" si="34"/>
        <v>24.024642</v>
      </c>
      <c r="L46" s="45">
        <f t="shared" si="35"/>
        <v>96.098568</v>
      </c>
    </row>
    <row r="47" spans="1:12" ht="15" customHeight="1" x14ac:dyDescent="0.25">
      <c r="A47" s="5"/>
      <c r="B47" s="48" t="s">
        <v>54</v>
      </c>
      <c r="C47" s="37"/>
      <c r="D47" s="37"/>
      <c r="E47" s="49" t="s">
        <v>118</v>
      </c>
      <c r="F47" s="38"/>
      <c r="G47" s="39"/>
      <c r="H47" s="40"/>
      <c r="I47" s="41"/>
      <c r="J47" s="42"/>
      <c r="K47" s="43"/>
      <c r="L47" s="46">
        <f>L48+L49</f>
        <v>13235.686436534999</v>
      </c>
    </row>
    <row r="48" spans="1:12" ht="45" x14ac:dyDescent="0.25">
      <c r="A48" s="1"/>
      <c r="B48" s="25" t="s">
        <v>124</v>
      </c>
      <c r="C48" s="25" t="s">
        <v>119</v>
      </c>
      <c r="D48" s="25" t="s">
        <v>36</v>
      </c>
      <c r="E48" s="35" t="s">
        <v>120</v>
      </c>
      <c r="F48" s="26" t="s">
        <v>58</v>
      </c>
      <c r="G48" s="44">
        <v>2</v>
      </c>
      <c r="H48" s="36">
        <v>5223.8999999999996</v>
      </c>
      <c r="I48" s="27">
        <f>H6</f>
        <v>0.2097</v>
      </c>
      <c r="J48" s="8">
        <f t="shared" ref="J48" si="36">IF(LEFT($H$13,5)="CUSTO",H48,H48/(1+I48))</f>
        <v>5223.8999999999996</v>
      </c>
      <c r="K48" s="10">
        <f t="shared" ref="K48" si="37">J48*(1+I48)</f>
        <v>6319.3518299999996</v>
      </c>
      <c r="L48" s="45">
        <f t="shared" ref="L48" si="38">K48*G48</f>
        <v>12638.703659999999</v>
      </c>
    </row>
    <row r="49" spans="1:12" ht="30.75" thickBot="1" x14ac:dyDescent="0.3">
      <c r="A49" s="1"/>
      <c r="B49" s="25" t="s">
        <v>125</v>
      </c>
      <c r="C49" s="25" t="s">
        <v>121</v>
      </c>
      <c r="D49" s="25" t="s">
        <v>36</v>
      </c>
      <c r="E49" s="35" t="s">
        <v>122</v>
      </c>
      <c r="F49" s="26" t="s">
        <v>41</v>
      </c>
      <c r="G49" s="44">
        <v>1.2150000000000001</v>
      </c>
      <c r="H49" s="36">
        <v>406.17</v>
      </c>
      <c r="I49" s="27">
        <f>H6</f>
        <v>0.2097</v>
      </c>
      <c r="J49" s="8">
        <f t="shared" ref="J49" si="39">IF(LEFT($H$13,5)="CUSTO",H49,H49/(1+I49))</f>
        <v>406.17</v>
      </c>
      <c r="K49" s="10">
        <f t="shared" ref="K49" si="40">J49*(1+I49)</f>
        <v>491.34384900000003</v>
      </c>
      <c r="L49" s="45">
        <f t="shared" ref="L49" si="41">K49*G49</f>
        <v>596.98277653500008</v>
      </c>
    </row>
    <row r="50" spans="1:12" ht="15" customHeight="1" x14ac:dyDescent="0.25">
      <c r="A50" s="5"/>
      <c r="B50" s="48" t="s">
        <v>123</v>
      </c>
      <c r="C50" s="37"/>
      <c r="D50" s="37"/>
      <c r="E50" s="49" t="s">
        <v>127</v>
      </c>
      <c r="F50" s="38"/>
      <c r="G50" s="39"/>
      <c r="H50" s="40"/>
      <c r="I50" s="41"/>
      <c r="J50" s="42"/>
      <c r="K50" s="43"/>
      <c r="L50" s="46">
        <f>L51</f>
        <v>10012.45971834</v>
      </c>
    </row>
    <row r="51" spans="1:12" ht="60.75" thickBot="1" x14ac:dyDescent="0.3">
      <c r="A51" s="1"/>
      <c r="B51" s="25" t="s">
        <v>126</v>
      </c>
      <c r="C51" s="25" t="s">
        <v>128</v>
      </c>
      <c r="D51" s="25" t="s">
        <v>36</v>
      </c>
      <c r="E51" s="35" t="s">
        <v>129</v>
      </c>
      <c r="F51" s="26" t="s">
        <v>41</v>
      </c>
      <c r="G51" s="44">
        <v>9.27</v>
      </c>
      <c r="H51" s="36">
        <v>892.86</v>
      </c>
      <c r="I51" s="27">
        <f>H6</f>
        <v>0.2097</v>
      </c>
      <c r="J51" s="8">
        <f t="shared" ref="J51" si="42">IF(LEFT($H$13,5)="CUSTO",H51,H51/(1+I51))</f>
        <v>892.86</v>
      </c>
      <c r="K51" s="10">
        <f t="shared" ref="K51" si="43">J51*(1+I51)</f>
        <v>1080.092742</v>
      </c>
      <c r="L51" s="45">
        <f t="shared" ref="L51" si="44">K51*G51</f>
        <v>10012.45971834</v>
      </c>
    </row>
    <row r="52" spans="1:12" ht="15" customHeight="1" x14ac:dyDescent="0.25">
      <c r="A52" s="5"/>
      <c r="B52" s="48">
        <v>7</v>
      </c>
      <c r="C52" s="37"/>
      <c r="D52" s="37"/>
      <c r="E52" s="49" t="s">
        <v>130</v>
      </c>
      <c r="F52" s="38"/>
      <c r="G52" s="39"/>
      <c r="H52" s="40"/>
      <c r="I52" s="41"/>
      <c r="J52" s="42"/>
      <c r="K52" s="43"/>
      <c r="L52" s="46">
        <f>L53+L54</f>
        <v>51394.884514559999</v>
      </c>
    </row>
    <row r="53" spans="1:12" ht="75" x14ac:dyDescent="0.25">
      <c r="A53" s="1"/>
      <c r="B53" s="25" t="s">
        <v>55</v>
      </c>
      <c r="C53" s="25" t="s">
        <v>131</v>
      </c>
      <c r="D53" s="25" t="s">
        <v>36</v>
      </c>
      <c r="E53" s="35" t="s">
        <v>132</v>
      </c>
      <c r="F53" s="26" t="s">
        <v>41</v>
      </c>
      <c r="G53" s="44">
        <v>96.84</v>
      </c>
      <c r="H53" s="36">
        <v>311.08</v>
      </c>
      <c r="I53" s="27">
        <f>H6</f>
        <v>0.2097</v>
      </c>
      <c r="J53" s="8">
        <f t="shared" ref="J53:J54" si="45">IF(LEFT($H$13,5)="CUSTO",H53,H53/(1+I53))</f>
        <v>311.08</v>
      </c>
      <c r="K53" s="10">
        <f t="shared" ref="K53:K54" si="46">J53*(1+I53)</f>
        <v>376.31347599999998</v>
      </c>
      <c r="L53" s="45">
        <f t="shared" ref="L53:L54" si="47">K53*G53</f>
        <v>36442.19701584</v>
      </c>
    </row>
    <row r="54" spans="1:12" ht="45.75" thickBot="1" x14ac:dyDescent="0.3">
      <c r="A54" s="1"/>
      <c r="B54" s="25" t="s">
        <v>56</v>
      </c>
      <c r="C54" s="25" t="s">
        <v>133</v>
      </c>
      <c r="D54" s="25" t="s">
        <v>36</v>
      </c>
      <c r="E54" s="35" t="s">
        <v>134</v>
      </c>
      <c r="F54" s="26" t="s">
        <v>41</v>
      </c>
      <c r="G54" s="44">
        <v>96.84</v>
      </c>
      <c r="H54" s="36">
        <v>127.64</v>
      </c>
      <c r="I54" s="27">
        <f>H6</f>
        <v>0.2097</v>
      </c>
      <c r="J54" s="8">
        <f t="shared" si="45"/>
        <v>127.64</v>
      </c>
      <c r="K54" s="10">
        <f t="shared" si="46"/>
        <v>154.40610799999999</v>
      </c>
      <c r="L54" s="45">
        <f t="shared" si="47"/>
        <v>14952.687498719999</v>
      </c>
    </row>
    <row r="55" spans="1:12" ht="15" customHeight="1" x14ac:dyDescent="0.25">
      <c r="A55" s="5"/>
      <c r="B55" s="48">
        <v>8</v>
      </c>
      <c r="C55" s="37"/>
      <c r="D55" s="37"/>
      <c r="E55" s="49" t="s">
        <v>139</v>
      </c>
      <c r="F55" s="38"/>
      <c r="G55" s="39"/>
      <c r="H55" s="40"/>
      <c r="I55" s="41"/>
      <c r="J55" s="42"/>
      <c r="K55" s="43"/>
      <c r="L55" s="46">
        <f>L56</f>
        <v>934.03755601000012</v>
      </c>
    </row>
    <row r="56" spans="1:12" ht="30.75" thickBot="1" x14ac:dyDescent="0.3">
      <c r="A56" s="1"/>
      <c r="B56" s="25" t="s">
        <v>137</v>
      </c>
      <c r="C56" s="25" t="s">
        <v>135</v>
      </c>
      <c r="D56" s="25" t="s">
        <v>36</v>
      </c>
      <c r="E56" s="35" t="s">
        <v>136</v>
      </c>
      <c r="F56" s="26" t="s">
        <v>43</v>
      </c>
      <c r="G56" s="44">
        <v>54.49</v>
      </c>
      <c r="H56" s="36">
        <v>14.17</v>
      </c>
      <c r="I56" s="27">
        <f>H6</f>
        <v>0.2097</v>
      </c>
      <c r="J56" s="8">
        <f t="shared" ref="J56" si="48">IF(LEFT($H$13,5)="CUSTO",H56,H56/(1+I56))</f>
        <v>14.17</v>
      </c>
      <c r="K56" s="10">
        <f t="shared" ref="K56" si="49">J56*(1+I56)</f>
        <v>17.141449000000001</v>
      </c>
      <c r="L56" s="45">
        <f t="shared" ref="L56" si="50">K56*G56</f>
        <v>934.03755601000012</v>
      </c>
    </row>
    <row r="57" spans="1:12" ht="15" customHeight="1" x14ac:dyDescent="0.25">
      <c r="A57" s="5"/>
      <c r="B57" s="48">
        <v>9</v>
      </c>
      <c r="C57" s="37"/>
      <c r="D57" s="37"/>
      <c r="E57" s="49" t="s">
        <v>138</v>
      </c>
      <c r="F57" s="38"/>
      <c r="G57" s="39"/>
      <c r="H57" s="40"/>
      <c r="I57" s="41"/>
      <c r="J57" s="42"/>
      <c r="K57" s="43"/>
      <c r="L57" s="46">
        <f>L58+L59+L60+L61</f>
        <v>32787.852512360005</v>
      </c>
    </row>
    <row r="58" spans="1:12" ht="45" x14ac:dyDescent="0.25">
      <c r="A58" s="1"/>
      <c r="B58" s="25" t="s">
        <v>140</v>
      </c>
      <c r="C58" s="25" t="s">
        <v>141</v>
      </c>
      <c r="D58" s="25" t="s">
        <v>36</v>
      </c>
      <c r="E58" s="35" t="s">
        <v>142</v>
      </c>
      <c r="F58" s="26" t="s">
        <v>41</v>
      </c>
      <c r="G58" s="44">
        <v>396.6</v>
      </c>
      <c r="H58" s="36">
        <v>13.86</v>
      </c>
      <c r="I58" s="27">
        <f>H6</f>
        <v>0.2097</v>
      </c>
      <c r="J58" s="8">
        <f t="shared" ref="J58:J59" si="51">IF(LEFT($H$13,5)="CUSTO",H58,H58/(1+I58))</f>
        <v>13.86</v>
      </c>
      <c r="K58" s="10">
        <f t="shared" ref="K58:K59" si="52">J58*(1+I58)</f>
        <v>16.766441999999998</v>
      </c>
      <c r="L58" s="45">
        <f t="shared" ref="L58:L59" si="53">K58*G58</f>
        <v>6649.5708971999993</v>
      </c>
    </row>
    <row r="59" spans="1:12" ht="45" x14ac:dyDescent="0.25">
      <c r="A59" s="1"/>
      <c r="B59" s="25" t="s">
        <v>145</v>
      </c>
      <c r="C59" s="25" t="s">
        <v>143</v>
      </c>
      <c r="D59" s="25" t="s">
        <v>36</v>
      </c>
      <c r="E59" s="35" t="s">
        <v>144</v>
      </c>
      <c r="F59" s="26" t="s">
        <v>41</v>
      </c>
      <c r="G59" s="44">
        <v>299.76</v>
      </c>
      <c r="H59" s="36">
        <v>33.35</v>
      </c>
      <c r="I59" s="27">
        <f>H6</f>
        <v>0.2097</v>
      </c>
      <c r="J59" s="8">
        <f t="shared" si="51"/>
        <v>33.35</v>
      </c>
      <c r="K59" s="10">
        <f t="shared" si="52"/>
        <v>40.343495000000004</v>
      </c>
      <c r="L59" s="45">
        <f t="shared" si="53"/>
        <v>12093.3660612</v>
      </c>
    </row>
    <row r="60" spans="1:12" ht="90" x14ac:dyDescent="0.25">
      <c r="A60" s="1"/>
      <c r="B60" s="25" t="s">
        <v>146</v>
      </c>
      <c r="C60" s="25" t="s">
        <v>147</v>
      </c>
      <c r="D60" s="25" t="s">
        <v>36</v>
      </c>
      <c r="E60" s="35" t="s">
        <v>148</v>
      </c>
      <c r="F60" s="26" t="s">
        <v>41</v>
      </c>
      <c r="G60" s="44">
        <v>104.02</v>
      </c>
      <c r="H60" s="36">
        <v>73.790000000000006</v>
      </c>
      <c r="I60" s="27">
        <f>H6</f>
        <v>0.2097</v>
      </c>
      <c r="J60" s="8">
        <f t="shared" ref="J60" si="54">IF(LEFT($H$13,5)="CUSTO",H60,H60/(1+I60))</f>
        <v>73.790000000000006</v>
      </c>
      <c r="K60" s="10">
        <f t="shared" ref="K60" si="55">J60*(1+I60)</f>
        <v>89.263763000000012</v>
      </c>
      <c r="L60" s="45">
        <f t="shared" ref="L60" si="56">K60*G60</f>
        <v>9285.2166272600007</v>
      </c>
    </row>
    <row r="61" spans="1:12" ht="45.75" thickBot="1" x14ac:dyDescent="0.3">
      <c r="A61" s="1"/>
      <c r="B61" s="25" t="s">
        <v>212</v>
      </c>
      <c r="C61" s="25" t="s">
        <v>275</v>
      </c>
      <c r="D61" s="25" t="s">
        <v>36</v>
      </c>
      <c r="E61" s="35" t="s">
        <v>276</v>
      </c>
      <c r="F61" s="26" t="s">
        <v>41</v>
      </c>
      <c r="G61" s="44">
        <v>87.3</v>
      </c>
      <c r="H61" s="36">
        <v>45.07</v>
      </c>
      <c r="I61" s="27">
        <f>H6</f>
        <v>0.2097</v>
      </c>
      <c r="J61" s="8">
        <f t="shared" ref="J61" si="57">IF(LEFT($H$13,5)="CUSTO",H61,H61/(1+I61))</f>
        <v>45.07</v>
      </c>
      <c r="K61" s="10">
        <f t="shared" ref="K61" si="58">J61*(1+I61)</f>
        <v>54.521179000000004</v>
      </c>
      <c r="L61" s="45">
        <f t="shared" ref="L61" si="59">K61*G61</f>
        <v>4759.6989266999999</v>
      </c>
    </row>
    <row r="62" spans="1:12" ht="15" customHeight="1" x14ac:dyDescent="0.25">
      <c r="A62" s="5"/>
      <c r="B62" s="48">
        <v>10</v>
      </c>
      <c r="C62" s="37"/>
      <c r="D62" s="37"/>
      <c r="E62" s="49" t="s">
        <v>149</v>
      </c>
      <c r="F62" s="38"/>
      <c r="G62" s="39"/>
      <c r="H62" s="40"/>
      <c r="I62" s="41"/>
      <c r="J62" s="42"/>
      <c r="K62" s="43"/>
      <c r="L62" s="46">
        <f>L63+L64+L65+L66</f>
        <v>21986.567263099998</v>
      </c>
    </row>
    <row r="63" spans="1:12" ht="30" x14ac:dyDescent="0.25">
      <c r="A63" s="1"/>
      <c r="B63" s="25" t="s">
        <v>150</v>
      </c>
      <c r="C63" s="25" t="s">
        <v>72</v>
      </c>
      <c r="D63" s="25" t="s">
        <v>36</v>
      </c>
      <c r="E63" s="35" t="s">
        <v>73</v>
      </c>
      <c r="F63" s="26" t="s">
        <v>65</v>
      </c>
      <c r="G63" s="44">
        <v>6.8</v>
      </c>
      <c r="H63" s="36">
        <v>535.54999999999995</v>
      </c>
      <c r="I63" s="27">
        <f>H6</f>
        <v>0.2097</v>
      </c>
      <c r="J63" s="8">
        <f t="shared" ref="J63:J65" si="60">IF(LEFT($H$13,5)="CUSTO",H63,H63/(1+I63))</f>
        <v>535.54999999999995</v>
      </c>
      <c r="K63" s="10">
        <f t="shared" ref="K63:K65" si="61">J63*(1+I63)</f>
        <v>647.85483499999998</v>
      </c>
      <c r="L63" s="45">
        <f t="shared" ref="L63:L65" si="62">K63*G63</f>
        <v>4405.4128780000001</v>
      </c>
    </row>
    <row r="64" spans="1:12" ht="30" x14ac:dyDescent="0.25">
      <c r="A64" s="1"/>
      <c r="B64" s="25" t="s">
        <v>158</v>
      </c>
      <c r="C64" s="25" t="s">
        <v>157</v>
      </c>
      <c r="D64" s="25" t="s">
        <v>36</v>
      </c>
      <c r="E64" s="35" t="s">
        <v>160</v>
      </c>
      <c r="F64" s="26" t="s">
        <v>41</v>
      </c>
      <c r="G64" s="44">
        <v>114.23</v>
      </c>
      <c r="H64" s="36">
        <v>60.45</v>
      </c>
      <c r="I64" s="27">
        <f>H6</f>
        <v>0.2097</v>
      </c>
      <c r="J64" s="8">
        <f t="shared" si="60"/>
        <v>60.45</v>
      </c>
      <c r="K64" s="10">
        <f t="shared" si="61"/>
        <v>73.126365000000007</v>
      </c>
      <c r="L64" s="45">
        <f t="shared" si="62"/>
        <v>8353.2246739500006</v>
      </c>
    </row>
    <row r="65" spans="1:12" ht="45" x14ac:dyDescent="0.25">
      <c r="A65" s="1"/>
      <c r="B65" s="25" t="s">
        <v>159</v>
      </c>
      <c r="C65" s="25" t="s">
        <v>161</v>
      </c>
      <c r="D65" s="25" t="s">
        <v>36</v>
      </c>
      <c r="E65" s="35" t="s">
        <v>162</v>
      </c>
      <c r="F65" s="26" t="s">
        <v>41</v>
      </c>
      <c r="G65" s="44">
        <v>87.3</v>
      </c>
      <c r="H65" s="36">
        <v>73.790000000000006</v>
      </c>
      <c r="I65" s="27">
        <f>H6</f>
        <v>0.2097</v>
      </c>
      <c r="J65" s="8">
        <f t="shared" si="60"/>
        <v>73.790000000000006</v>
      </c>
      <c r="K65" s="10">
        <f t="shared" si="61"/>
        <v>89.263763000000012</v>
      </c>
      <c r="L65" s="45">
        <f t="shared" si="62"/>
        <v>7792.7265099000006</v>
      </c>
    </row>
    <row r="66" spans="1:12" ht="75.75" thickBot="1" x14ac:dyDescent="0.3">
      <c r="A66" s="1"/>
      <c r="B66" s="25" t="s">
        <v>163</v>
      </c>
      <c r="C66" s="25" t="s">
        <v>164</v>
      </c>
      <c r="D66" s="25" t="s">
        <v>36</v>
      </c>
      <c r="E66" s="35" t="s">
        <v>165</v>
      </c>
      <c r="F66" s="26" t="s">
        <v>41</v>
      </c>
      <c r="G66" s="44">
        <v>16.25</v>
      </c>
      <c r="H66" s="36">
        <v>73.010000000000005</v>
      </c>
      <c r="I66" s="27">
        <f>H6</f>
        <v>0.2097</v>
      </c>
      <c r="J66" s="8">
        <f t="shared" ref="J66" si="63">IF(LEFT($H$13,5)="CUSTO",H66,H66/(1+I66))</f>
        <v>73.010000000000005</v>
      </c>
      <c r="K66" s="10">
        <f t="shared" ref="K66" si="64">J66*(1+I66)</f>
        <v>88.320197000000007</v>
      </c>
      <c r="L66" s="45">
        <f t="shared" ref="L66" si="65">K66*G66</f>
        <v>1435.2032012500001</v>
      </c>
    </row>
    <row r="67" spans="1:12" ht="15" customHeight="1" x14ac:dyDescent="0.25">
      <c r="A67" s="5"/>
      <c r="B67" s="48">
        <v>11</v>
      </c>
      <c r="C67" s="37"/>
      <c r="D67" s="37"/>
      <c r="E67" s="49" t="s">
        <v>167</v>
      </c>
      <c r="F67" s="38"/>
      <c r="G67" s="39"/>
      <c r="H67" s="40"/>
      <c r="I67" s="41"/>
      <c r="J67" s="42"/>
      <c r="K67" s="43"/>
      <c r="L67" s="46">
        <f>L68+L69</f>
        <v>1170.7834671200001</v>
      </c>
    </row>
    <row r="68" spans="1:12" x14ac:dyDescent="0.25">
      <c r="A68" s="1"/>
      <c r="B68" s="25" t="s">
        <v>166</v>
      </c>
      <c r="C68" s="25" t="s">
        <v>168</v>
      </c>
      <c r="D68" s="25" t="s">
        <v>36</v>
      </c>
      <c r="E68" s="35" t="s">
        <v>169</v>
      </c>
      <c r="F68" s="26" t="s">
        <v>41</v>
      </c>
      <c r="G68" s="44">
        <v>1.79</v>
      </c>
      <c r="H68" s="36">
        <v>270.76</v>
      </c>
      <c r="I68" s="27">
        <f>H6</f>
        <v>0.2097</v>
      </c>
      <c r="J68" s="8">
        <f t="shared" ref="J68:J69" si="66">IF(LEFT($H$13,5)="CUSTO",H68,H68/(1+I68))</f>
        <v>270.76</v>
      </c>
      <c r="K68" s="10">
        <f t="shared" ref="K68:K69" si="67">J68*(1+I68)</f>
        <v>327.53837199999998</v>
      </c>
      <c r="L68" s="45">
        <f t="shared" ref="L68:L69" si="68">K68*G68</f>
        <v>586.29368588</v>
      </c>
    </row>
    <row r="69" spans="1:12" ht="30" customHeight="1" thickBot="1" x14ac:dyDescent="0.3">
      <c r="A69" s="1"/>
      <c r="B69" s="25" t="s">
        <v>171</v>
      </c>
      <c r="C69" s="25" t="s">
        <v>170</v>
      </c>
      <c r="D69" s="25" t="s">
        <v>36</v>
      </c>
      <c r="E69" s="35" t="s">
        <v>172</v>
      </c>
      <c r="F69" s="26" t="s">
        <v>41</v>
      </c>
      <c r="G69" s="44">
        <v>1.59</v>
      </c>
      <c r="H69" s="36">
        <v>303.88</v>
      </c>
      <c r="I69" s="27">
        <f>H6</f>
        <v>0.2097</v>
      </c>
      <c r="J69" s="8">
        <f t="shared" si="66"/>
        <v>303.88</v>
      </c>
      <c r="K69" s="10">
        <f t="shared" si="67"/>
        <v>367.60363599999999</v>
      </c>
      <c r="L69" s="45">
        <f t="shared" si="68"/>
        <v>584.48978124000007</v>
      </c>
    </row>
    <row r="70" spans="1:12" ht="13.5" customHeight="1" x14ac:dyDescent="0.25">
      <c r="A70" s="5"/>
      <c r="B70" s="48">
        <v>12</v>
      </c>
      <c r="C70" s="37"/>
      <c r="D70" s="37"/>
      <c r="E70" s="49" t="s">
        <v>175</v>
      </c>
      <c r="F70" s="38"/>
      <c r="G70" s="39"/>
      <c r="H70" s="40"/>
      <c r="I70" s="41"/>
      <c r="J70" s="42"/>
      <c r="K70" s="43"/>
      <c r="L70" s="46">
        <f>L71+L72+L73+L74+L75</f>
        <v>14160.45496872</v>
      </c>
    </row>
    <row r="71" spans="1:12" ht="30" x14ac:dyDescent="0.25">
      <c r="A71" s="1"/>
      <c r="B71" s="25" t="s">
        <v>173</v>
      </c>
      <c r="C71" s="25" t="s">
        <v>176</v>
      </c>
      <c r="D71" s="25" t="s">
        <v>36</v>
      </c>
      <c r="E71" s="35" t="s">
        <v>177</v>
      </c>
      <c r="F71" s="26" t="s">
        <v>41</v>
      </c>
      <c r="G71" s="44">
        <v>292.58</v>
      </c>
      <c r="H71" s="36">
        <v>22.9</v>
      </c>
      <c r="I71" s="27">
        <f>H6</f>
        <v>0.2097</v>
      </c>
      <c r="J71" s="8">
        <f t="shared" ref="J71:J72" si="69">IF(LEFT($H$13,5)="CUSTO",H71,H71/(1+I71))</f>
        <v>22.9</v>
      </c>
      <c r="K71" s="10">
        <f t="shared" ref="K71:K72" si="70">J71*(1+I71)</f>
        <v>27.702129999999997</v>
      </c>
      <c r="L71" s="45">
        <f t="shared" ref="L71:L72" si="71">K71*G71</f>
        <v>8105.089195399999</v>
      </c>
    </row>
    <row r="72" spans="1:12" ht="30" x14ac:dyDescent="0.25">
      <c r="A72" s="1"/>
      <c r="B72" s="25" t="s">
        <v>174</v>
      </c>
      <c r="C72" s="25" t="s">
        <v>178</v>
      </c>
      <c r="D72" s="25" t="s">
        <v>36</v>
      </c>
      <c r="E72" s="35" t="s">
        <v>179</v>
      </c>
      <c r="F72" s="26" t="s">
        <v>41</v>
      </c>
      <c r="G72" s="44">
        <v>96.84</v>
      </c>
      <c r="H72" s="36">
        <v>16.850000000000001</v>
      </c>
      <c r="I72" s="27">
        <f>H6</f>
        <v>0.2097</v>
      </c>
      <c r="J72" s="8">
        <f t="shared" si="69"/>
        <v>16.850000000000001</v>
      </c>
      <c r="K72" s="10">
        <f t="shared" si="70"/>
        <v>20.383445000000002</v>
      </c>
      <c r="L72" s="45">
        <f t="shared" si="71"/>
        <v>1973.9328138000003</v>
      </c>
    </row>
    <row r="73" spans="1:12" ht="30" x14ac:dyDescent="0.25">
      <c r="A73" s="1"/>
      <c r="B73" s="25" t="s">
        <v>267</v>
      </c>
      <c r="C73" s="25" t="s">
        <v>180</v>
      </c>
      <c r="D73" s="25" t="s">
        <v>36</v>
      </c>
      <c r="E73" s="35" t="s">
        <v>181</v>
      </c>
      <c r="F73" s="26" t="s">
        <v>41</v>
      </c>
      <c r="G73" s="44">
        <v>195.74</v>
      </c>
      <c r="H73" s="36">
        <v>15.14</v>
      </c>
      <c r="I73" s="27">
        <f>H6</f>
        <v>0.2097</v>
      </c>
      <c r="J73" s="8">
        <f t="shared" ref="J73:J74" si="72">IF(LEFT($H$13,5)="CUSTO",H73,H73/(1+I73))</f>
        <v>15.14</v>
      </c>
      <c r="K73" s="10">
        <f t="shared" ref="K73:K74" si="73">J73*(1+I73)</f>
        <v>18.314858000000001</v>
      </c>
      <c r="L73" s="45">
        <f t="shared" ref="L73:L74" si="74">K73*G73</f>
        <v>3584.9503049200002</v>
      </c>
    </row>
    <row r="74" spans="1:12" ht="45" x14ac:dyDescent="0.25">
      <c r="A74" s="1"/>
      <c r="B74" s="25" t="s">
        <v>268</v>
      </c>
      <c r="C74" s="25" t="s">
        <v>182</v>
      </c>
      <c r="D74" s="25" t="s">
        <v>36</v>
      </c>
      <c r="E74" s="35" t="s">
        <v>183</v>
      </c>
      <c r="F74" s="26" t="s">
        <v>41</v>
      </c>
      <c r="G74" s="44">
        <v>12.6</v>
      </c>
      <c r="H74" s="36">
        <v>27.33</v>
      </c>
      <c r="I74" s="27">
        <f>H6</f>
        <v>0.2097</v>
      </c>
      <c r="J74" s="8">
        <f t="shared" si="72"/>
        <v>27.33</v>
      </c>
      <c r="K74" s="10">
        <f t="shared" si="73"/>
        <v>33.061101000000001</v>
      </c>
      <c r="L74" s="45">
        <f t="shared" si="74"/>
        <v>416.5698726</v>
      </c>
    </row>
    <row r="75" spans="1:12" ht="45.75" thickBot="1" x14ac:dyDescent="0.3">
      <c r="A75" s="1"/>
      <c r="B75" s="25" t="s">
        <v>269</v>
      </c>
      <c r="C75" s="25" t="s">
        <v>270</v>
      </c>
      <c r="D75" s="25" t="s">
        <v>36</v>
      </c>
      <c r="E75" s="35" t="s">
        <v>271</v>
      </c>
      <c r="F75" s="26" t="s">
        <v>41</v>
      </c>
      <c r="G75" s="44">
        <v>1.8</v>
      </c>
      <c r="H75" s="36">
        <v>36.700000000000003</v>
      </c>
      <c r="I75" s="27">
        <f>H6</f>
        <v>0.2097</v>
      </c>
      <c r="J75" s="8">
        <f t="shared" ref="J75" si="75">IF(LEFT($H$13,5)="CUSTO",H75,H75/(1+I75))</f>
        <v>36.700000000000003</v>
      </c>
      <c r="K75" s="10">
        <f t="shared" ref="K75" si="76">J75*(1+I75)</f>
        <v>44.395990000000005</v>
      </c>
      <c r="L75" s="45">
        <f t="shared" ref="L75" si="77">K75*G75</f>
        <v>79.912782000000007</v>
      </c>
    </row>
    <row r="76" spans="1:12" ht="13.5" customHeight="1" thickBot="1" x14ac:dyDescent="0.3">
      <c r="A76" s="5"/>
      <c r="B76" s="48">
        <v>13</v>
      </c>
      <c r="C76" s="37"/>
      <c r="D76" s="37"/>
      <c r="E76" s="49" t="s">
        <v>272</v>
      </c>
      <c r="F76" s="38"/>
      <c r="G76" s="39"/>
      <c r="H76" s="40"/>
      <c r="I76" s="41"/>
      <c r="J76" s="42"/>
      <c r="K76" s="43"/>
      <c r="L76" s="46">
        <f>L77+L82</f>
        <v>11521.981201999999</v>
      </c>
    </row>
    <row r="77" spans="1:12" ht="13.5" customHeight="1" x14ac:dyDescent="0.25">
      <c r="A77" s="5"/>
      <c r="B77" s="48" t="s">
        <v>184</v>
      </c>
      <c r="C77" s="37"/>
      <c r="D77" s="37"/>
      <c r="E77" s="49" t="s">
        <v>297</v>
      </c>
      <c r="F77" s="38"/>
      <c r="G77" s="39"/>
      <c r="H77" s="40"/>
      <c r="I77" s="41"/>
      <c r="J77" s="42"/>
      <c r="K77" s="43"/>
      <c r="L77" s="46">
        <f>L78+L79+L80+L81</f>
        <v>1807.9692319999999</v>
      </c>
    </row>
    <row r="78" spans="1:12" ht="45" x14ac:dyDescent="0.25">
      <c r="A78" s="1"/>
      <c r="B78" s="25" t="s">
        <v>190</v>
      </c>
      <c r="C78" s="25" t="s">
        <v>186</v>
      </c>
      <c r="D78" s="25" t="s">
        <v>36</v>
      </c>
      <c r="E78" s="35" t="s">
        <v>187</v>
      </c>
      <c r="F78" s="26" t="s">
        <v>102</v>
      </c>
      <c r="G78" s="44">
        <v>2</v>
      </c>
      <c r="H78" s="36">
        <v>167.03</v>
      </c>
      <c r="I78" s="27">
        <f>H6</f>
        <v>0.2097</v>
      </c>
      <c r="J78" s="8">
        <f t="shared" ref="J78:J80" si="78">IF(LEFT($H$13,5)="CUSTO",H78,H78/(1+I78))</f>
        <v>167.03</v>
      </c>
      <c r="K78" s="10">
        <f t="shared" ref="K78:K80" si="79">J78*(1+I78)</f>
        <v>202.05619100000001</v>
      </c>
      <c r="L78" s="45">
        <f t="shared" ref="L78:L80" si="80">K78*G78</f>
        <v>404.11238200000003</v>
      </c>
    </row>
    <row r="79" spans="1:12" x14ac:dyDescent="0.25">
      <c r="A79" s="1"/>
      <c r="B79" s="25" t="s">
        <v>200</v>
      </c>
      <c r="C79" s="25" t="s">
        <v>188</v>
      </c>
      <c r="D79" s="25" t="s">
        <v>36</v>
      </c>
      <c r="E79" s="35" t="s">
        <v>189</v>
      </c>
      <c r="F79" s="26" t="s">
        <v>43</v>
      </c>
      <c r="G79" s="44">
        <v>50</v>
      </c>
      <c r="H79" s="36">
        <v>7.71</v>
      </c>
      <c r="I79" s="27">
        <f>H6</f>
        <v>0.2097</v>
      </c>
      <c r="J79" s="8">
        <f t="shared" si="78"/>
        <v>7.71</v>
      </c>
      <c r="K79" s="10">
        <f t="shared" si="79"/>
        <v>9.3267869999999995</v>
      </c>
      <c r="L79" s="45">
        <f t="shared" si="80"/>
        <v>466.33934999999997</v>
      </c>
    </row>
    <row r="80" spans="1:12" x14ac:dyDescent="0.25">
      <c r="A80" s="1"/>
      <c r="B80" s="25" t="s">
        <v>201</v>
      </c>
      <c r="C80" s="25" t="s">
        <v>216</v>
      </c>
      <c r="D80" s="25" t="s">
        <v>36</v>
      </c>
      <c r="E80" s="35" t="s">
        <v>217</v>
      </c>
      <c r="F80" s="26" t="s">
        <v>43</v>
      </c>
      <c r="G80" s="44">
        <v>50</v>
      </c>
      <c r="H80" s="36">
        <v>6.53</v>
      </c>
      <c r="I80" s="27">
        <f>H6</f>
        <v>0.2097</v>
      </c>
      <c r="J80" s="8">
        <f t="shared" si="78"/>
        <v>6.53</v>
      </c>
      <c r="K80" s="10">
        <f t="shared" si="79"/>
        <v>7.8993410000000006</v>
      </c>
      <c r="L80" s="45">
        <f t="shared" si="80"/>
        <v>394.96705000000003</v>
      </c>
    </row>
    <row r="81" spans="1:12" ht="15.75" thickBot="1" x14ac:dyDescent="0.3">
      <c r="A81" s="1"/>
      <c r="B81" s="25" t="s">
        <v>202</v>
      </c>
      <c r="C81" s="25" t="s">
        <v>218</v>
      </c>
      <c r="D81" s="25" t="s">
        <v>36</v>
      </c>
      <c r="E81" s="35" t="s">
        <v>219</v>
      </c>
      <c r="F81" s="26" t="s">
        <v>43</v>
      </c>
      <c r="G81" s="44">
        <v>50</v>
      </c>
      <c r="H81" s="36">
        <v>8.9700000000000006</v>
      </c>
      <c r="I81" s="27">
        <f>H6</f>
        <v>0.2097</v>
      </c>
      <c r="J81" s="8">
        <f t="shared" ref="J81" si="81">IF(LEFT($H$13,5)="CUSTO",H81,H81/(1+I81))</f>
        <v>8.9700000000000006</v>
      </c>
      <c r="K81" s="10">
        <f t="shared" ref="K81" si="82">J81*(1+I81)</f>
        <v>10.851009000000001</v>
      </c>
      <c r="L81" s="45">
        <f t="shared" ref="L81" si="83">K81*G81</f>
        <v>542.55045000000007</v>
      </c>
    </row>
    <row r="82" spans="1:12" ht="13.5" customHeight="1" x14ac:dyDescent="0.25">
      <c r="A82" s="5"/>
      <c r="B82" s="48" t="s">
        <v>185</v>
      </c>
      <c r="C82" s="37"/>
      <c r="D82" s="37"/>
      <c r="E82" s="49" t="s">
        <v>191</v>
      </c>
      <c r="F82" s="38"/>
      <c r="G82" s="39"/>
      <c r="H82" s="40"/>
      <c r="I82" s="41"/>
      <c r="J82" s="42"/>
      <c r="K82" s="43"/>
      <c r="L82" s="46">
        <f>L83+L84+L85+L86+L87</f>
        <v>9714.0119699999996</v>
      </c>
    </row>
    <row r="83" spans="1:12" ht="60" x14ac:dyDescent="0.25">
      <c r="A83" s="1"/>
      <c r="B83" s="25" t="s">
        <v>292</v>
      </c>
      <c r="C83" s="25" t="s">
        <v>192</v>
      </c>
      <c r="D83" s="25" t="s">
        <v>36</v>
      </c>
      <c r="E83" s="35" t="s">
        <v>193</v>
      </c>
      <c r="F83" s="26" t="s">
        <v>102</v>
      </c>
      <c r="G83" s="44">
        <v>5</v>
      </c>
      <c r="H83" s="36">
        <v>26.84</v>
      </c>
      <c r="I83" s="27">
        <f>H6</f>
        <v>0.2097</v>
      </c>
      <c r="J83" s="8">
        <f t="shared" ref="J83:J86" si="84">IF(LEFT($H$13,5)="CUSTO",H83,H83/(1+I83))</f>
        <v>26.84</v>
      </c>
      <c r="K83" s="10">
        <f t="shared" ref="K83:K86" si="85">J83*(1+I83)</f>
        <v>32.468347999999999</v>
      </c>
      <c r="L83" s="45">
        <f t="shared" ref="L83:L86" si="86">K83*G83</f>
        <v>162.34173999999999</v>
      </c>
    </row>
    <row r="84" spans="1:12" ht="60" x14ac:dyDescent="0.25">
      <c r="A84" s="1"/>
      <c r="B84" s="25" t="s">
        <v>293</v>
      </c>
      <c r="C84" s="25" t="s">
        <v>273</v>
      </c>
      <c r="D84" s="25" t="s">
        <v>36</v>
      </c>
      <c r="E84" s="35" t="s">
        <v>274</v>
      </c>
      <c r="F84" s="26" t="s">
        <v>102</v>
      </c>
      <c r="G84" s="44">
        <v>23</v>
      </c>
      <c r="H84" s="36">
        <v>271.51</v>
      </c>
      <c r="I84" s="27">
        <f>H6</f>
        <v>0.2097</v>
      </c>
      <c r="J84" s="8">
        <f t="shared" si="84"/>
        <v>271.51</v>
      </c>
      <c r="K84" s="10">
        <f t="shared" si="85"/>
        <v>328.44564700000001</v>
      </c>
      <c r="L84" s="45">
        <f t="shared" si="86"/>
        <v>7554.2498809999997</v>
      </c>
    </row>
    <row r="85" spans="1:12" ht="90" x14ac:dyDescent="0.25">
      <c r="A85" s="1"/>
      <c r="B85" s="25" t="s">
        <v>294</v>
      </c>
      <c r="C85" s="25" t="s">
        <v>194</v>
      </c>
      <c r="D85" s="25" t="s">
        <v>36</v>
      </c>
      <c r="E85" s="35" t="s">
        <v>195</v>
      </c>
      <c r="F85" s="26" t="s">
        <v>102</v>
      </c>
      <c r="G85" s="44">
        <v>23</v>
      </c>
      <c r="H85" s="36">
        <v>46.43</v>
      </c>
      <c r="I85" s="27">
        <f>H6</f>
        <v>0.2097</v>
      </c>
      <c r="J85" s="8">
        <f t="shared" si="84"/>
        <v>46.43</v>
      </c>
      <c r="K85" s="10">
        <f t="shared" si="85"/>
        <v>56.166370999999998</v>
      </c>
      <c r="L85" s="45">
        <f t="shared" si="86"/>
        <v>1291.8265329999999</v>
      </c>
    </row>
    <row r="86" spans="1:12" ht="45" x14ac:dyDescent="0.25">
      <c r="A86" s="1"/>
      <c r="B86" s="25" t="s">
        <v>295</v>
      </c>
      <c r="C86" s="25" t="s">
        <v>196</v>
      </c>
      <c r="D86" s="25" t="s">
        <v>36</v>
      </c>
      <c r="E86" s="35" t="s">
        <v>197</v>
      </c>
      <c r="F86" s="26" t="s">
        <v>102</v>
      </c>
      <c r="G86" s="44">
        <v>23</v>
      </c>
      <c r="H86" s="36">
        <v>10.87</v>
      </c>
      <c r="I86" s="27">
        <f>H6</f>
        <v>0.2097</v>
      </c>
      <c r="J86" s="8">
        <f t="shared" si="84"/>
        <v>10.87</v>
      </c>
      <c r="K86" s="10">
        <f t="shared" si="85"/>
        <v>13.149438999999999</v>
      </c>
      <c r="L86" s="45">
        <f t="shared" si="86"/>
        <v>302.43709699999999</v>
      </c>
    </row>
    <row r="87" spans="1:12" ht="45.75" thickBot="1" x14ac:dyDescent="0.3">
      <c r="A87" s="1"/>
      <c r="B87" s="25" t="s">
        <v>296</v>
      </c>
      <c r="C87" s="25" t="s">
        <v>198</v>
      </c>
      <c r="D87" s="25" t="s">
        <v>36</v>
      </c>
      <c r="E87" s="35" t="s">
        <v>199</v>
      </c>
      <c r="F87" s="26" t="s">
        <v>102</v>
      </c>
      <c r="G87" s="44">
        <v>23</v>
      </c>
      <c r="H87" s="36">
        <v>14.49</v>
      </c>
      <c r="I87" s="27">
        <f>H6</f>
        <v>0.2097</v>
      </c>
      <c r="J87" s="8">
        <f t="shared" ref="J87" si="87">IF(LEFT($H$13,5)="CUSTO",H87,H87/(1+I87))</f>
        <v>14.49</v>
      </c>
      <c r="K87" s="10">
        <f t="shared" ref="K87" si="88">J87*(1+I87)</f>
        <v>17.528552999999999</v>
      </c>
      <c r="L87" s="45">
        <f t="shared" ref="L87" si="89">K87*G87</f>
        <v>403.15671899999995</v>
      </c>
    </row>
    <row r="88" spans="1:12" ht="13.5" customHeight="1" x14ac:dyDescent="0.25">
      <c r="A88" s="5"/>
      <c r="B88" s="48">
        <v>14</v>
      </c>
      <c r="C88" s="37"/>
      <c r="D88" s="37"/>
      <c r="E88" s="49" t="s">
        <v>221</v>
      </c>
      <c r="F88" s="38"/>
      <c r="G88" s="39"/>
      <c r="H88" s="40"/>
      <c r="I88" s="41"/>
      <c r="J88" s="42"/>
      <c r="K88" s="43"/>
      <c r="L88" s="46">
        <f>L89+L90+L91+L92+L93</f>
        <v>3608.3536450000001</v>
      </c>
    </row>
    <row r="89" spans="1:12" ht="45" x14ac:dyDescent="0.25">
      <c r="A89" s="1"/>
      <c r="B89" s="25" t="s">
        <v>203</v>
      </c>
      <c r="C89" s="25" t="s">
        <v>50</v>
      </c>
      <c r="D89" s="25" t="s">
        <v>36</v>
      </c>
      <c r="E89" s="35" t="s">
        <v>51</v>
      </c>
      <c r="F89" s="26" t="s">
        <v>43</v>
      </c>
      <c r="G89" s="44">
        <v>20</v>
      </c>
      <c r="H89" s="36">
        <v>47.99</v>
      </c>
      <c r="I89" s="27">
        <f>H6</f>
        <v>0.2097</v>
      </c>
      <c r="J89" s="8">
        <f t="shared" ref="J89:J91" si="90">IF(LEFT($H$13,5)="CUSTO",H89,H89/(1+I89))</f>
        <v>47.99</v>
      </c>
      <c r="K89" s="10">
        <f t="shared" ref="K89:K91" si="91">J89*(1+I89)</f>
        <v>58.053502999999999</v>
      </c>
      <c r="L89" s="45">
        <f t="shared" ref="L89:L91" si="92">K89*G89</f>
        <v>1161.07006</v>
      </c>
    </row>
    <row r="90" spans="1:12" ht="45" x14ac:dyDescent="0.25">
      <c r="A90" s="1"/>
      <c r="B90" s="25" t="s">
        <v>208</v>
      </c>
      <c r="C90" s="25" t="s">
        <v>204</v>
      </c>
      <c r="D90" s="25" t="s">
        <v>36</v>
      </c>
      <c r="E90" s="35" t="s">
        <v>205</v>
      </c>
      <c r="F90" s="26" t="s">
        <v>43</v>
      </c>
      <c r="G90" s="44">
        <v>20</v>
      </c>
      <c r="H90" s="36">
        <v>29.26</v>
      </c>
      <c r="I90" s="27">
        <f>H6</f>
        <v>0.2097</v>
      </c>
      <c r="J90" s="8">
        <f t="shared" si="90"/>
        <v>29.26</v>
      </c>
      <c r="K90" s="10">
        <f t="shared" si="91"/>
        <v>35.395822000000003</v>
      </c>
      <c r="L90" s="45">
        <f t="shared" si="92"/>
        <v>707.91644000000008</v>
      </c>
    </row>
    <row r="91" spans="1:12" ht="30" x14ac:dyDescent="0.25">
      <c r="A91" s="1"/>
      <c r="B91" s="25" t="s">
        <v>209</v>
      </c>
      <c r="C91" s="25" t="s">
        <v>206</v>
      </c>
      <c r="D91" s="25" t="s">
        <v>36</v>
      </c>
      <c r="E91" s="35" t="s">
        <v>207</v>
      </c>
      <c r="F91" s="26" t="s">
        <v>43</v>
      </c>
      <c r="G91" s="44">
        <v>50</v>
      </c>
      <c r="H91" s="36">
        <v>24.46</v>
      </c>
      <c r="I91" s="27">
        <f>H6</f>
        <v>0.2097</v>
      </c>
      <c r="J91" s="8">
        <f t="shared" si="90"/>
        <v>24.46</v>
      </c>
      <c r="K91" s="10">
        <f t="shared" si="91"/>
        <v>29.589262000000002</v>
      </c>
      <c r="L91" s="45">
        <f t="shared" si="92"/>
        <v>1479.4631000000002</v>
      </c>
    </row>
    <row r="92" spans="1:12" ht="30" x14ac:dyDescent="0.25">
      <c r="A92" s="1"/>
      <c r="B92" s="25" t="s">
        <v>210</v>
      </c>
      <c r="C92" s="25" t="s">
        <v>222</v>
      </c>
      <c r="D92" s="25" t="s">
        <v>36</v>
      </c>
      <c r="E92" s="35" t="s">
        <v>223</v>
      </c>
      <c r="F92" s="26" t="s">
        <v>102</v>
      </c>
      <c r="G92" s="44">
        <v>1</v>
      </c>
      <c r="H92" s="36">
        <v>91.13</v>
      </c>
      <c r="I92" s="27">
        <f>H6</f>
        <v>0.2097</v>
      </c>
      <c r="J92" s="8">
        <f t="shared" ref="J92:J93" si="93">IF(LEFT($H$13,5)="CUSTO",H92,H92/(1+I92))</f>
        <v>91.13</v>
      </c>
      <c r="K92" s="10">
        <f t="shared" ref="K92:K93" si="94">J92*(1+I92)</f>
        <v>110.23996099999999</v>
      </c>
      <c r="L92" s="45">
        <f t="shared" ref="L92:L93" si="95">K92*G92</f>
        <v>110.23996099999999</v>
      </c>
    </row>
    <row r="93" spans="1:12" ht="30.75" thickBot="1" x14ac:dyDescent="0.3">
      <c r="A93" s="1"/>
      <c r="B93" s="25" t="s">
        <v>211</v>
      </c>
      <c r="C93" s="25" t="s">
        <v>224</v>
      </c>
      <c r="D93" s="25" t="s">
        <v>36</v>
      </c>
      <c r="E93" s="35" t="s">
        <v>225</v>
      </c>
      <c r="F93" s="26" t="s">
        <v>102</v>
      </c>
      <c r="G93" s="44">
        <v>4</v>
      </c>
      <c r="H93" s="36">
        <v>30.93</v>
      </c>
      <c r="I93" s="27">
        <f>H6</f>
        <v>0.2097</v>
      </c>
      <c r="J93" s="8">
        <f t="shared" si="93"/>
        <v>30.93</v>
      </c>
      <c r="K93" s="10">
        <f t="shared" si="94"/>
        <v>37.416021000000001</v>
      </c>
      <c r="L93" s="45">
        <f t="shared" si="95"/>
        <v>149.664084</v>
      </c>
    </row>
    <row r="94" spans="1:12" ht="13.5" customHeight="1" x14ac:dyDescent="0.25">
      <c r="A94" s="5"/>
      <c r="B94" s="48">
        <v>15</v>
      </c>
      <c r="C94" s="37"/>
      <c r="D94" s="37"/>
      <c r="E94" s="49" t="s">
        <v>213</v>
      </c>
      <c r="F94" s="38"/>
      <c r="G94" s="39"/>
      <c r="H94" s="40"/>
      <c r="I94" s="41"/>
      <c r="J94" s="42"/>
      <c r="K94" s="43"/>
      <c r="L94" s="46">
        <f>L96+L95+L97</f>
        <v>12179.404763999999</v>
      </c>
    </row>
    <row r="95" spans="1:12" x14ac:dyDescent="0.25">
      <c r="A95" s="1"/>
      <c r="B95" s="25" t="s">
        <v>220</v>
      </c>
      <c r="C95" s="25" t="s">
        <v>214</v>
      </c>
      <c r="D95" s="25" t="s">
        <v>36</v>
      </c>
      <c r="E95" s="35" t="s">
        <v>215</v>
      </c>
      <c r="F95" s="26" t="s">
        <v>43</v>
      </c>
      <c r="G95" s="44">
        <v>33</v>
      </c>
      <c r="H95" s="36">
        <v>20.239999999999998</v>
      </c>
      <c r="I95" s="27">
        <f>H6</f>
        <v>0.2097</v>
      </c>
      <c r="J95" s="8">
        <f t="shared" ref="J95:J97" si="96">IF(LEFT($H$13,5)="CUSTO",H95,H95/(1+I95))</f>
        <v>20.239999999999998</v>
      </c>
      <c r="K95" s="10">
        <f t="shared" ref="K95:K97" si="97">J95*(1+I95)</f>
        <v>24.484327999999998</v>
      </c>
      <c r="L95" s="45">
        <f t="shared" ref="L95:L97" si="98">K95*G95</f>
        <v>807.98282399999994</v>
      </c>
    </row>
    <row r="96" spans="1:12" ht="45" x14ac:dyDescent="0.25">
      <c r="A96" s="1"/>
      <c r="B96" s="25" t="s">
        <v>245</v>
      </c>
      <c r="C96" s="25" t="s">
        <v>288</v>
      </c>
      <c r="D96" s="25" t="s">
        <v>36</v>
      </c>
      <c r="E96" s="35" t="s">
        <v>289</v>
      </c>
      <c r="F96" s="26" t="s">
        <v>102</v>
      </c>
      <c r="G96" s="44">
        <v>6</v>
      </c>
      <c r="H96" s="36">
        <v>123.94</v>
      </c>
      <c r="I96" s="27">
        <f>H6</f>
        <v>0.2097</v>
      </c>
      <c r="J96" s="8">
        <f t="shared" si="96"/>
        <v>123.94</v>
      </c>
      <c r="K96" s="10">
        <f t="shared" si="97"/>
        <v>149.930218</v>
      </c>
      <c r="L96" s="45">
        <f t="shared" si="98"/>
        <v>899.58130800000004</v>
      </c>
    </row>
    <row r="97" spans="1:12" ht="15.75" thickBot="1" x14ac:dyDescent="0.3">
      <c r="A97" s="1"/>
      <c r="B97" s="25" t="s">
        <v>246</v>
      </c>
      <c r="C97" s="25" t="s">
        <v>290</v>
      </c>
      <c r="D97" s="25" t="s">
        <v>36</v>
      </c>
      <c r="E97" s="35" t="s">
        <v>291</v>
      </c>
      <c r="F97" s="26" t="s">
        <v>102</v>
      </c>
      <c r="G97" s="44">
        <f>12+24</f>
        <v>36</v>
      </c>
      <c r="H97" s="36">
        <v>240.46</v>
      </c>
      <c r="I97" s="27">
        <f>H6</f>
        <v>0.2097</v>
      </c>
      <c r="J97" s="8">
        <f t="shared" si="96"/>
        <v>240.46</v>
      </c>
      <c r="K97" s="10">
        <f t="shared" si="97"/>
        <v>290.88446199999998</v>
      </c>
      <c r="L97" s="45">
        <f t="shared" si="98"/>
        <v>10471.840631999999</v>
      </c>
    </row>
    <row r="98" spans="1:12" ht="13.5" customHeight="1" x14ac:dyDescent="0.25">
      <c r="A98" s="5"/>
      <c r="B98" s="48">
        <v>16</v>
      </c>
      <c r="C98" s="37"/>
      <c r="D98" s="37"/>
      <c r="E98" s="49" t="s">
        <v>226</v>
      </c>
      <c r="F98" s="38"/>
      <c r="G98" s="39"/>
      <c r="H98" s="40"/>
      <c r="I98" s="41"/>
      <c r="J98" s="42"/>
      <c r="K98" s="43"/>
      <c r="L98" s="46">
        <f>L100+L99+L101+L102+L103+L104+L105+L106+L107+L108+L109</f>
        <v>10333.584019000002</v>
      </c>
    </row>
    <row r="99" spans="1:12" ht="75" x14ac:dyDescent="0.25">
      <c r="A99" s="1"/>
      <c r="B99" s="25" t="s">
        <v>250</v>
      </c>
      <c r="C99" s="25" t="s">
        <v>227</v>
      </c>
      <c r="D99" s="25" t="s">
        <v>36</v>
      </c>
      <c r="E99" s="35" t="s">
        <v>228</v>
      </c>
      <c r="F99" s="26" t="s">
        <v>102</v>
      </c>
      <c r="G99" s="44">
        <v>4</v>
      </c>
      <c r="H99" s="36">
        <v>966.61</v>
      </c>
      <c r="I99" s="27">
        <f>H6</f>
        <v>0.2097</v>
      </c>
      <c r="J99" s="8">
        <f t="shared" ref="J99:J101" si="99">IF(LEFT($H$13,5)="CUSTO",H99,H99/(1+I99))</f>
        <v>966.61</v>
      </c>
      <c r="K99" s="10">
        <f t="shared" ref="K99:K101" si="100">J99*(1+I99)</f>
        <v>1169.308117</v>
      </c>
      <c r="L99" s="45">
        <f t="shared" ref="L99:L101" si="101">K99*G99</f>
        <v>4677.2324680000002</v>
      </c>
    </row>
    <row r="100" spans="1:12" ht="45" x14ac:dyDescent="0.25">
      <c r="A100" s="1"/>
      <c r="B100" s="25" t="s">
        <v>259</v>
      </c>
      <c r="C100" s="25" t="s">
        <v>229</v>
      </c>
      <c r="D100" s="25" t="s">
        <v>36</v>
      </c>
      <c r="E100" s="35" t="s">
        <v>230</v>
      </c>
      <c r="F100" s="26" t="s">
        <v>102</v>
      </c>
      <c r="G100" s="44">
        <v>4</v>
      </c>
      <c r="H100" s="36">
        <v>152.99</v>
      </c>
      <c r="I100" s="27">
        <f>H6</f>
        <v>0.2097</v>
      </c>
      <c r="J100" s="8">
        <f t="shared" si="99"/>
        <v>152.99</v>
      </c>
      <c r="K100" s="10">
        <f t="shared" si="100"/>
        <v>185.07200300000002</v>
      </c>
      <c r="L100" s="45">
        <f t="shared" si="101"/>
        <v>740.28801200000009</v>
      </c>
    </row>
    <row r="101" spans="1:12" ht="45" x14ac:dyDescent="0.25">
      <c r="A101" s="1"/>
      <c r="B101" s="25" t="s">
        <v>260</v>
      </c>
      <c r="C101" s="25" t="s">
        <v>231</v>
      </c>
      <c r="D101" s="25" t="s">
        <v>36</v>
      </c>
      <c r="E101" s="35" t="s">
        <v>232</v>
      </c>
      <c r="F101" s="26" t="s">
        <v>102</v>
      </c>
      <c r="G101" s="44">
        <v>2</v>
      </c>
      <c r="H101" s="36">
        <v>110.67</v>
      </c>
      <c r="I101" s="27">
        <f>H6</f>
        <v>0.2097</v>
      </c>
      <c r="J101" s="8">
        <f t="shared" si="99"/>
        <v>110.67</v>
      </c>
      <c r="K101" s="10">
        <f t="shared" si="100"/>
        <v>133.877499</v>
      </c>
      <c r="L101" s="45">
        <f t="shared" si="101"/>
        <v>267.754998</v>
      </c>
    </row>
    <row r="102" spans="1:12" ht="75" x14ac:dyDescent="0.25">
      <c r="A102" s="1"/>
      <c r="B102" s="25" t="s">
        <v>277</v>
      </c>
      <c r="C102" s="25" t="s">
        <v>233</v>
      </c>
      <c r="D102" s="25" t="s">
        <v>36</v>
      </c>
      <c r="E102" s="35" t="s">
        <v>234</v>
      </c>
      <c r="F102" s="26" t="s">
        <v>102</v>
      </c>
      <c r="G102" s="44">
        <v>4</v>
      </c>
      <c r="H102" s="36">
        <v>132.77000000000001</v>
      </c>
      <c r="I102" s="27">
        <f>H6</f>
        <v>0.2097</v>
      </c>
      <c r="J102" s="8">
        <f t="shared" ref="J102:J104" si="102">IF(LEFT($H$13,5)="CUSTO",H102,H102/(1+I102))</f>
        <v>132.77000000000001</v>
      </c>
      <c r="K102" s="10">
        <f t="shared" ref="K102:K104" si="103">J102*(1+I102)</f>
        <v>160.61186900000001</v>
      </c>
      <c r="L102" s="45">
        <f t="shared" ref="L102:L104" si="104">K102*G102</f>
        <v>642.44747600000005</v>
      </c>
    </row>
    <row r="103" spans="1:12" ht="60" x14ac:dyDescent="0.25">
      <c r="A103" s="1"/>
      <c r="B103" s="25" t="s">
        <v>278</v>
      </c>
      <c r="C103" s="25" t="s">
        <v>235</v>
      </c>
      <c r="D103" s="25" t="s">
        <v>36</v>
      </c>
      <c r="E103" s="35" t="s">
        <v>236</v>
      </c>
      <c r="F103" s="26" t="s">
        <v>102</v>
      </c>
      <c r="G103" s="44">
        <v>4</v>
      </c>
      <c r="H103" s="36">
        <v>342.98</v>
      </c>
      <c r="I103" s="27">
        <f>H6</f>
        <v>0.2097</v>
      </c>
      <c r="J103" s="8">
        <f t="shared" si="102"/>
        <v>342.98</v>
      </c>
      <c r="K103" s="10">
        <f t="shared" si="103"/>
        <v>414.90290600000003</v>
      </c>
      <c r="L103" s="45">
        <f t="shared" si="104"/>
        <v>1659.6116240000001</v>
      </c>
    </row>
    <row r="104" spans="1:12" ht="30" customHeight="1" x14ac:dyDescent="0.25">
      <c r="A104" s="1"/>
      <c r="B104" s="25" t="s">
        <v>279</v>
      </c>
      <c r="C104" s="25" t="s">
        <v>237</v>
      </c>
      <c r="D104" s="25" t="s">
        <v>36</v>
      </c>
      <c r="E104" s="35" t="s">
        <v>238</v>
      </c>
      <c r="F104" s="26" t="s">
        <v>102</v>
      </c>
      <c r="G104" s="44">
        <v>2</v>
      </c>
      <c r="H104" s="36">
        <v>67.489999999999995</v>
      </c>
      <c r="I104" s="27">
        <f>H6</f>
        <v>0.2097</v>
      </c>
      <c r="J104" s="8">
        <f t="shared" si="102"/>
        <v>67.489999999999995</v>
      </c>
      <c r="K104" s="10">
        <f t="shared" si="103"/>
        <v>81.642652999999996</v>
      </c>
      <c r="L104" s="45">
        <f t="shared" si="104"/>
        <v>163.28530599999999</v>
      </c>
    </row>
    <row r="105" spans="1:12" ht="66.75" customHeight="1" x14ac:dyDescent="0.25">
      <c r="A105" s="1"/>
      <c r="B105" s="25" t="s">
        <v>280</v>
      </c>
      <c r="C105" s="25" t="s">
        <v>239</v>
      </c>
      <c r="D105" s="25" t="s">
        <v>36</v>
      </c>
      <c r="E105" s="35" t="s">
        <v>240</v>
      </c>
      <c r="F105" s="26" t="s">
        <v>102</v>
      </c>
      <c r="G105" s="44">
        <v>1</v>
      </c>
      <c r="H105" s="36">
        <v>236.08</v>
      </c>
      <c r="I105" s="27">
        <f>H6</f>
        <v>0.2097</v>
      </c>
      <c r="J105" s="8">
        <f t="shared" ref="J105" si="105">IF(LEFT($H$13,5)="CUSTO",H105,H105/(1+I105))</f>
        <v>236.08</v>
      </c>
      <c r="K105" s="10">
        <f t="shared" ref="K105" si="106">J105*(1+I105)</f>
        <v>285.58597600000002</v>
      </c>
      <c r="L105" s="45">
        <f t="shared" ref="L105" si="107">K105*G105</f>
        <v>285.58597600000002</v>
      </c>
    </row>
    <row r="106" spans="1:12" ht="66.75" customHeight="1" x14ac:dyDescent="0.25">
      <c r="A106" s="1"/>
      <c r="B106" s="25" t="s">
        <v>281</v>
      </c>
      <c r="C106" s="25" t="s">
        <v>241</v>
      </c>
      <c r="D106" s="25" t="s">
        <v>36</v>
      </c>
      <c r="E106" s="35" t="s">
        <v>242</v>
      </c>
      <c r="F106" s="26" t="s">
        <v>102</v>
      </c>
      <c r="G106" s="44">
        <v>1</v>
      </c>
      <c r="H106" s="36">
        <v>181.95</v>
      </c>
      <c r="I106" s="27">
        <f>H6</f>
        <v>0.2097</v>
      </c>
      <c r="J106" s="8">
        <f t="shared" ref="J106" si="108">IF(LEFT($H$13,5)="CUSTO",H106,H106/(1+I106))</f>
        <v>181.95</v>
      </c>
      <c r="K106" s="10">
        <f t="shared" ref="K106" si="109">J106*(1+I106)</f>
        <v>220.10491499999998</v>
      </c>
      <c r="L106" s="45">
        <f t="shared" ref="L106" si="110">K106*G106</f>
        <v>220.10491499999998</v>
      </c>
    </row>
    <row r="107" spans="1:12" ht="66" customHeight="1" x14ac:dyDescent="0.25">
      <c r="A107" s="1"/>
      <c r="B107" s="25" t="s">
        <v>282</v>
      </c>
      <c r="C107" s="25" t="s">
        <v>243</v>
      </c>
      <c r="D107" s="25" t="s">
        <v>36</v>
      </c>
      <c r="E107" s="35" t="s">
        <v>244</v>
      </c>
      <c r="F107" s="26" t="s">
        <v>102</v>
      </c>
      <c r="G107" s="44">
        <v>1</v>
      </c>
      <c r="H107" s="36">
        <v>137.08000000000001</v>
      </c>
      <c r="I107" s="27">
        <f>H6</f>
        <v>0.2097</v>
      </c>
      <c r="J107" s="8">
        <f t="shared" ref="J107:J108" si="111">IF(LEFT($H$13,5)="CUSTO",H107,H107/(1+I107))</f>
        <v>137.08000000000001</v>
      </c>
      <c r="K107" s="10">
        <f t="shared" ref="K107:K108" si="112">J107*(1+I107)</f>
        <v>165.82567600000002</v>
      </c>
      <c r="L107" s="45">
        <f t="shared" ref="L107:L108" si="113">K107*G107</f>
        <v>165.82567600000002</v>
      </c>
    </row>
    <row r="108" spans="1:12" ht="78.75" customHeight="1" x14ac:dyDescent="0.25">
      <c r="A108" s="1"/>
      <c r="B108" s="25" t="s">
        <v>283</v>
      </c>
      <c r="C108" s="25" t="s">
        <v>255</v>
      </c>
      <c r="D108" s="25" t="s">
        <v>36</v>
      </c>
      <c r="E108" s="35" t="s">
        <v>256</v>
      </c>
      <c r="F108" s="26" t="s">
        <v>102</v>
      </c>
      <c r="G108" s="44">
        <v>2</v>
      </c>
      <c r="H108" s="36">
        <v>459.95</v>
      </c>
      <c r="I108" s="27">
        <f>H6</f>
        <v>0.2097</v>
      </c>
      <c r="J108" s="8">
        <f t="shared" si="111"/>
        <v>459.95</v>
      </c>
      <c r="K108" s="10">
        <f t="shared" si="112"/>
        <v>556.40151500000002</v>
      </c>
      <c r="L108" s="45">
        <f t="shared" si="113"/>
        <v>1112.80303</v>
      </c>
    </row>
    <row r="109" spans="1:12" ht="66" customHeight="1" thickBot="1" x14ac:dyDescent="0.3">
      <c r="A109" s="1"/>
      <c r="B109" s="25" t="s">
        <v>284</v>
      </c>
      <c r="C109" s="25" t="s">
        <v>257</v>
      </c>
      <c r="D109" s="25" t="s">
        <v>36</v>
      </c>
      <c r="E109" s="35" t="s">
        <v>258</v>
      </c>
      <c r="F109" s="26" t="s">
        <v>102</v>
      </c>
      <c r="G109" s="44">
        <v>2</v>
      </c>
      <c r="H109" s="36">
        <v>164.77</v>
      </c>
      <c r="I109" s="27">
        <f>H6</f>
        <v>0.2097</v>
      </c>
      <c r="J109" s="8">
        <f t="shared" ref="J109" si="114">IF(LEFT($H$13,5)="CUSTO",H109,H109/(1+I109))</f>
        <v>164.77</v>
      </c>
      <c r="K109" s="10">
        <f t="shared" ref="K109" si="115">J109*(1+I109)</f>
        <v>199.32226900000001</v>
      </c>
      <c r="L109" s="45">
        <f t="shared" ref="L109" si="116">K109*G109</f>
        <v>398.64453800000001</v>
      </c>
    </row>
    <row r="110" spans="1:12" ht="13.5" customHeight="1" x14ac:dyDescent="0.25">
      <c r="A110" s="5"/>
      <c r="B110" s="48">
        <v>17</v>
      </c>
      <c r="C110" s="37"/>
      <c r="D110" s="37"/>
      <c r="E110" s="49" t="s">
        <v>247</v>
      </c>
      <c r="F110" s="38"/>
      <c r="G110" s="39"/>
      <c r="H110" s="40"/>
      <c r="I110" s="41"/>
      <c r="J110" s="42"/>
      <c r="K110" s="43"/>
      <c r="L110" s="46">
        <f>L112+L113+L111</f>
        <v>2338.9620872300002</v>
      </c>
    </row>
    <row r="111" spans="1:12" ht="45" x14ac:dyDescent="0.25">
      <c r="A111" s="1"/>
      <c r="B111" s="25" t="s">
        <v>285</v>
      </c>
      <c r="C111" s="25" t="s">
        <v>248</v>
      </c>
      <c r="D111" s="25" t="s">
        <v>36</v>
      </c>
      <c r="E111" s="35" t="s">
        <v>249</v>
      </c>
      <c r="F111" s="26" t="s">
        <v>41</v>
      </c>
      <c r="G111" s="44">
        <v>2.92</v>
      </c>
      <c r="H111" s="36">
        <v>354.56</v>
      </c>
      <c r="I111" s="27">
        <f>H6</f>
        <v>0.2097</v>
      </c>
      <c r="J111" s="8">
        <f t="shared" ref="J111:J113" si="117">IF(LEFT($H$13,5)="CUSTO",H111,H111/(1+I111))</f>
        <v>354.56</v>
      </c>
      <c r="K111" s="10">
        <f t="shared" ref="K111:K113" si="118">J111*(1+I111)</f>
        <v>428.91123199999998</v>
      </c>
      <c r="L111" s="45">
        <f t="shared" ref="L111:L113" si="119">K111*G111</f>
        <v>1252.4207974399999</v>
      </c>
    </row>
    <row r="112" spans="1:12" ht="60" x14ac:dyDescent="0.25">
      <c r="A112" s="1"/>
      <c r="B112" s="25" t="s">
        <v>286</v>
      </c>
      <c r="C112" s="25" t="s">
        <v>251</v>
      </c>
      <c r="D112" s="25" t="s">
        <v>36</v>
      </c>
      <c r="E112" s="35" t="s">
        <v>252</v>
      </c>
      <c r="F112" s="26" t="s">
        <v>43</v>
      </c>
      <c r="G112" s="44">
        <v>5.38</v>
      </c>
      <c r="H112" s="36">
        <v>50.64</v>
      </c>
      <c r="I112" s="27">
        <f>H6</f>
        <v>0.2097</v>
      </c>
      <c r="J112" s="8">
        <f t="shared" si="117"/>
        <v>50.64</v>
      </c>
      <c r="K112" s="10">
        <f t="shared" si="118"/>
        <v>61.259208000000001</v>
      </c>
      <c r="L112" s="45">
        <f t="shared" si="119"/>
        <v>329.57453903999999</v>
      </c>
    </row>
    <row r="113" spans="1:12" ht="30.75" thickBot="1" x14ac:dyDescent="0.3">
      <c r="A113" s="1"/>
      <c r="B113" s="25" t="s">
        <v>287</v>
      </c>
      <c r="C113" s="25" t="s">
        <v>253</v>
      </c>
      <c r="D113" s="25" t="s">
        <v>36</v>
      </c>
      <c r="E113" s="35" t="s">
        <v>254</v>
      </c>
      <c r="F113" s="26" t="s">
        <v>41</v>
      </c>
      <c r="G113" s="44">
        <v>2.25</v>
      </c>
      <c r="H113" s="36">
        <v>278.11</v>
      </c>
      <c r="I113" s="27">
        <f>H6</f>
        <v>0.2097</v>
      </c>
      <c r="J113" s="8">
        <f t="shared" si="117"/>
        <v>278.11</v>
      </c>
      <c r="K113" s="10">
        <f t="shared" si="118"/>
        <v>336.42966699999999</v>
      </c>
      <c r="L113" s="45">
        <f t="shared" si="119"/>
        <v>756.96675074999996</v>
      </c>
    </row>
    <row r="114" spans="1:12" ht="13.5" customHeight="1" x14ac:dyDescent="0.25">
      <c r="A114" s="5"/>
      <c r="B114" s="48">
        <v>18</v>
      </c>
      <c r="C114" s="37"/>
      <c r="D114" s="37"/>
      <c r="E114" s="49" t="s">
        <v>299</v>
      </c>
      <c r="F114" s="38"/>
      <c r="G114" s="39"/>
      <c r="H114" s="40"/>
      <c r="I114" s="41"/>
      <c r="J114" s="42"/>
      <c r="K114" s="43"/>
      <c r="L114" s="46">
        <f>L115+L116+L117+L118+L119+L120+L121+L122+L123+L124+L125+L126+L127+L128+L129+L130+L131+L132+L133+L134+L135+L136+L137+L138+L139+L140+L141+L142+L143+L144+L145</f>
        <v>110656.38970061002</v>
      </c>
    </row>
    <row r="115" spans="1:12" ht="45" x14ac:dyDescent="0.25">
      <c r="A115" s="1"/>
      <c r="B115" s="25" t="s">
        <v>263</v>
      </c>
      <c r="C115" s="25" t="s">
        <v>64</v>
      </c>
      <c r="D115" s="25" t="s">
        <v>36</v>
      </c>
      <c r="E115" s="35" t="s">
        <v>66</v>
      </c>
      <c r="F115" s="26" t="s">
        <v>65</v>
      </c>
      <c r="G115" s="44">
        <v>5.52</v>
      </c>
      <c r="H115" s="47">
        <v>10.31</v>
      </c>
      <c r="I115" s="27">
        <f>H6</f>
        <v>0.2097</v>
      </c>
      <c r="J115" s="8">
        <f t="shared" ref="J115:J117" si="120">IF(LEFT($H$13,5)="CUSTO",H115,H115/(1+I115))</f>
        <v>10.31</v>
      </c>
      <c r="K115" s="10">
        <f t="shared" ref="K115:K117" si="121">J115*(1+I115)</f>
        <v>12.472007000000001</v>
      </c>
      <c r="L115" s="45">
        <f t="shared" ref="L115:L117" si="122">K115*G115</f>
        <v>68.845478639999996</v>
      </c>
    </row>
    <row r="116" spans="1:12" ht="30" x14ac:dyDescent="0.25">
      <c r="A116" s="1"/>
      <c r="B116" s="25" t="s">
        <v>300</v>
      </c>
      <c r="C116" s="25" t="s">
        <v>67</v>
      </c>
      <c r="D116" s="25" t="s">
        <v>36</v>
      </c>
      <c r="E116" s="35" t="s">
        <v>68</v>
      </c>
      <c r="F116" s="26" t="s">
        <v>65</v>
      </c>
      <c r="G116" s="44">
        <v>1.41</v>
      </c>
      <c r="H116" s="47">
        <v>67.39</v>
      </c>
      <c r="I116" s="27">
        <f>H6</f>
        <v>0.2097</v>
      </c>
      <c r="J116" s="8">
        <f t="shared" si="120"/>
        <v>67.39</v>
      </c>
      <c r="K116" s="10">
        <f t="shared" si="121"/>
        <v>81.521682999999996</v>
      </c>
      <c r="L116" s="45">
        <f t="shared" si="122"/>
        <v>114.94557302999999</v>
      </c>
    </row>
    <row r="117" spans="1:12" ht="30" x14ac:dyDescent="0.25">
      <c r="A117" s="1"/>
      <c r="B117" s="25" t="s">
        <v>301</v>
      </c>
      <c r="C117" s="25" t="s">
        <v>74</v>
      </c>
      <c r="D117" s="25" t="s">
        <v>36</v>
      </c>
      <c r="E117" s="35" t="s">
        <v>75</v>
      </c>
      <c r="F117" s="26" t="s">
        <v>41</v>
      </c>
      <c r="G117" s="44">
        <v>24</v>
      </c>
      <c r="H117" s="36">
        <v>46.62</v>
      </c>
      <c r="I117" s="27">
        <f>H6</f>
        <v>0.2097</v>
      </c>
      <c r="J117" s="8">
        <f t="shared" si="120"/>
        <v>46.62</v>
      </c>
      <c r="K117" s="10">
        <f t="shared" si="121"/>
        <v>56.396213999999993</v>
      </c>
      <c r="L117" s="45">
        <f t="shared" si="122"/>
        <v>1353.5091359999999</v>
      </c>
    </row>
    <row r="118" spans="1:12" ht="45" x14ac:dyDescent="0.25">
      <c r="A118" s="1"/>
      <c r="B118" s="25" t="s">
        <v>302</v>
      </c>
      <c r="C118" s="25" t="s">
        <v>76</v>
      </c>
      <c r="D118" s="25" t="s">
        <v>36</v>
      </c>
      <c r="E118" s="35" t="s">
        <v>77</v>
      </c>
      <c r="F118" s="26" t="s">
        <v>78</v>
      </c>
      <c r="G118" s="44">
        <v>126</v>
      </c>
      <c r="H118" s="36">
        <v>12</v>
      </c>
      <c r="I118" s="27">
        <f>H6</f>
        <v>0.2097</v>
      </c>
      <c r="J118" s="8">
        <f t="shared" ref="J118:J120" si="123">IF(LEFT($H$13,5)="CUSTO",H118,H118/(1+I118))</f>
        <v>12</v>
      </c>
      <c r="K118" s="10">
        <f t="shared" ref="K118:K120" si="124">J118*(1+I118)</f>
        <v>14.516400000000001</v>
      </c>
      <c r="L118" s="45">
        <f t="shared" ref="L118:L120" si="125">K118*G118</f>
        <v>1829.0664000000002</v>
      </c>
    </row>
    <row r="119" spans="1:12" ht="45" x14ac:dyDescent="0.25">
      <c r="A119" s="1"/>
      <c r="B119" s="25" t="s">
        <v>303</v>
      </c>
      <c r="C119" s="25" t="s">
        <v>84</v>
      </c>
      <c r="D119" s="25" t="s">
        <v>36</v>
      </c>
      <c r="E119" s="35" t="s">
        <v>85</v>
      </c>
      <c r="F119" s="26" t="s">
        <v>78</v>
      </c>
      <c r="G119" s="44">
        <v>38</v>
      </c>
      <c r="H119" s="36">
        <v>11.94</v>
      </c>
      <c r="I119" s="27">
        <f>H6</f>
        <v>0.2097</v>
      </c>
      <c r="J119" s="8">
        <f t="shared" si="123"/>
        <v>11.94</v>
      </c>
      <c r="K119" s="10">
        <f t="shared" si="124"/>
        <v>14.443817999999998</v>
      </c>
      <c r="L119" s="45">
        <f t="shared" si="125"/>
        <v>548.86508399999991</v>
      </c>
    </row>
    <row r="120" spans="1:12" ht="45" x14ac:dyDescent="0.25">
      <c r="A120" s="1"/>
      <c r="B120" s="25" t="s">
        <v>304</v>
      </c>
      <c r="C120" s="25" t="s">
        <v>82</v>
      </c>
      <c r="D120" s="25" t="s">
        <v>36</v>
      </c>
      <c r="E120" s="35" t="s">
        <v>83</v>
      </c>
      <c r="F120" s="26" t="s">
        <v>65</v>
      </c>
      <c r="G120" s="44">
        <v>4.1100000000000003</v>
      </c>
      <c r="H120" s="36">
        <v>710.37</v>
      </c>
      <c r="I120" s="27">
        <f>H6</f>
        <v>0.2097</v>
      </c>
      <c r="J120" s="8">
        <f t="shared" si="123"/>
        <v>710.37</v>
      </c>
      <c r="K120" s="10">
        <f t="shared" si="124"/>
        <v>859.33458900000005</v>
      </c>
      <c r="L120" s="45">
        <f t="shared" si="125"/>
        <v>3531.8651607900006</v>
      </c>
    </row>
    <row r="121" spans="1:12" ht="30" x14ac:dyDescent="0.25">
      <c r="A121" s="1"/>
      <c r="B121" s="25" t="s">
        <v>305</v>
      </c>
      <c r="C121" s="25" t="s">
        <v>87</v>
      </c>
      <c r="D121" s="25" t="s">
        <v>36</v>
      </c>
      <c r="E121" s="35" t="s">
        <v>88</v>
      </c>
      <c r="F121" s="26" t="s">
        <v>41</v>
      </c>
      <c r="G121" s="44">
        <v>50</v>
      </c>
      <c r="H121" s="36">
        <v>58.99</v>
      </c>
      <c r="I121" s="27">
        <f>H6</f>
        <v>0.2097</v>
      </c>
      <c r="J121" s="8">
        <f t="shared" ref="J121:J127" si="126">IF(LEFT($H$13,5)="CUSTO",H121,H121/(1+I121))</f>
        <v>58.99</v>
      </c>
      <c r="K121" s="10">
        <f t="shared" ref="K121:K127" si="127">J121*(1+I121)</f>
        <v>71.360202999999998</v>
      </c>
      <c r="L121" s="45">
        <f t="shared" ref="L121:L127" si="128">K121*G121</f>
        <v>3568.0101500000001</v>
      </c>
    </row>
    <row r="122" spans="1:12" ht="37.5" customHeight="1" x14ac:dyDescent="0.25">
      <c r="A122" s="1"/>
      <c r="B122" s="25" t="s">
        <v>306</v>
      </c>
      <c r="C122" s="25" t="s">
        <v>76</v>
      </c>
      <c r="D122" s="25" t="s">
        <v>36</v>
      </c>
      <c r="E122" s="35" t="s">
        <v>77</v>
      </c>
      <c r="F122" s="26" t="s">
        <v>78</v>
      </c>
      <c r="G122" s="44">
        <v>195</v>
      </c>
      <c r="H122" s="36">
        <v>12</v>
      </c>
      <c r="I122" s="27">
        <f>H6</f>
        <v>0.2097</v>
      </c>
      <c r="J122" s="8">
        <f t="shared" si="126"/>
        <v>12</v>
      </c>
      <c r="K122" s="10">
        <f t="shared" si="127"/>
        <v>14.516400000000001</v>
      </c>
      <c r="L122" s="45">
        <f t="shared" si="128"/>
        <v>2830.6980000000003</v>
      </c>
    </row>
    <row r="123" spans="1:12" ht="45" x14ac:dyDescent="0.25">
      <c r="A123" s="1"/>
      <c r="B123" s="25" t="s">
        <v>307</v>
      </c>
      <c r="C123" s="25" t="s">
        <v>84</v>
      </c>
      <c r="D123" s="25" t="s">
        <v>36</v>
      </c>
      <c r="E123" s="35" t="s">
        <v>85</v>
      </c>
      <c r="F123" s="26" t="s">
        <v>78</v>
      </c>
      <c r="G123" s="44">
        <v>137</v>
      </c>
      <c r="H123" s="36">
        <v>11.94</v>
      </c>
      <c r="I123" s="27">
        <f>H6</f>
        <v>0.2097</v>
      </c>
      <c r="J123" s="8">
        <f t="shared" si="126"/>
        <v>11.94</v>
      </c>
      <c r="K123" s="10">
        <f t="shared" si="127"/>
        <v>14.443817999999998</v>
      </c>
      <c r="L123" s="45">
        <f t="shared" si="128"/>
        <v>1978.8030659999997</v>
      </c>
    </row>
    <row r="124" spans="1:12" ht="45" x14ac:dyDescent="0.25">
      <c r="A124" s="1"/>
      <c r="B124" s="25" t="s">
        <v>308</v>
      </c>
      <c r="C124" s="25" t="s">
        <v>82</v>
      </c>
      <c r="D124" s="25" t="s">
        <v>36</v>
      </c>
      <c r="E124" s="35" t="s">
        <v>83</v>
      </c>
      <c r="F124" s="26" t="s">
        <v>65</v>
      </c>
      <c r="G124" s="44">
        <v>6.21</v>
      </c>
      <c r="H124" s="36">
        <v>710.37</v>
      </c>
      <c r="I124" s="27">
        <f>H6</f>
        <v>0.2097</v>
      </c>
      <c r="J124" s="8">
        <f t="shared" si="126"/>
        <v>710.37</v>
      </c>
      <c r="K124" s="10">
        <f t="shared" si="127"/>
        <v>859.33458900000005</v>
      </c>
      <c r="L124" s="45">
        <f t="shared" si="128"/>
        <v>5336.4677976900002</v>
      </c>
    </row>
    <row r="125" spans="1:12" ht="45" x14ac:dyDescent="0.25">
      <c r="A125" s="1"/>
      <c r="B125" s="25" t="s">
        <v>309</v>
      </c>
      <c r="C125" s="25" t="s">
        <v>95</v>
      </c>
      <c r="D125" s="25" t="s">
        <v>36</v>
      </c>
      <c r="E125" s="35" t="s">
        <v>96</v>
      </c>
      <c r="F125" s="26" t="s">
        <v>41</v>
      </c>
      <c r="G125" s="44">
        <v>61.62</v>
      </c>
      <c r="H125" s="36">
        <v>79.510000000000005</v>
      </c>
      <c r="I125" s="27">
        <f>H6</f>
        <v>0.2097</v>
      </c>
      <c r="J125" s="8">
        <f t="shared" si="126"/>
        <v>79.510000000000005</v>
      </c>
      <c r="K125" s="10">
        <f t="shared" si="127"/>
        <v>96.183247000000009</v>
      </c>
      <c r="L125" s="45">
        <f t="shared" si="128"/>
        <v>5926.8116801400001</v>
      </c>
    </row>
    <row r="126" spans="1:12" ht="60" x14ac:dyDescent="0.25">
      <c r="A126" s="1"/>
      <c r="B126" s="25" t="s">
        <v>310</v>
      </c>
      <c r="C126" s="25" t="s">
        <v>101</v>
      </c>
      <c r="D126" s="25" t="s">
        <v>36</v>
      </c>
      <c r="E126" s="35" t="s">
        <v>103</v>
      </c>
      <c r="F126" s="26" t="s">
        <v>102</v>
      </c>
      <c r="G126" s="44">
        <v>1</v>
      </c>
      <c r="H126" s="36">
        <v>914.92</v>
      </c>
      <c r="I126" s="27">
        <f>H6</f>
        <v>0.2097</v>
      </c>
      <c r="J126" s="8">
        <f t="shared" si="126"/>
        <v>914.92</v>
      </c>
      <c r="K126" s="10">
        <f t="shared" si="127"/>
        <v>1106.778724</v>
      </c>
      <c r="L126" s="45">
        <f t="shared" si="128"/>
        <v>1106.778724</v>
      </c>
    </row>
    <row r="127" spans="1:12" ht="75" x14ac:dyDescent="0.25">
      <c r="A127" s="1"/>
      <c r="B127" s="25" t="s">
        <v>311</v>
      </c>
      <c r="C127" s="25" t="s">
        <v>113</v>
      </c>
      <c r="D127" s="25" t="s">
        <v>36</v>
      </c>
      <c r="E127" s="35" t="s">
        <v>114</v>
      </c>
      <c r="F127" s="26" t="s">
        <v>102</v>
      </c>
      <c r="G127" s="44">
        <v>1</v>
      </c>
      <c r="H127" s="36">
        <v>118.27</v>
      </c>
      <c r="I127" s="27">
        <f>H6</f>
        <v>0.2097</v>
      </c>
      <c r="J127" s="8">
        <f t="shared" si="126"/>
        <v>118.27</v>
      </c>
      <c r="K127" s="10">
        <f t="shared" si="127"/>
        <v>143.07121899999999</v>
      </c>
      <c r="L127" s="45">
        <f t="shared" si="128"/>
        <v>143.07121899999999</v>
      </c>
    </row>
    <row r="128" spans="1:12" ht="75" x14ac:dyDescent="0.25">
      <c r="A128" s="1"/>
      <c r="B128" s="25" t="s">
        <v>312</v>
      </c>
      <c r="C128" s="25" t="s">
        <v>131</v>
      </c>
      <c r="D128" s="25" t="s">
        <v>36</v>
      </c>
      <c r="E128" s="35" t="s">
        <v>132</v>
      </c>
      <c r="F128" s="26" t="s">
        <v>41</v>
      </c>
      <c r="G128" s="44">
        <v>40</v>
      </c>
      <c r="H128" s="36">
        <v>311.08</v>
      </c>
      <c r="I128" s="27">
        <f>H6</f>
        <v>0.2097</v>
      </c>
      <c r="J128" s="8">
        <f t="shared" ref="J128:J133" si="129">IF(LEFT($H$13,5)="CUSTO",H128,H128/(1+I128))</f>
        <v>311.08</v>
      </c>
      <c r="K128" s="10">
        <f t="shared" ref="K128:K133" si="130">J128*(1+I128)</f>
        <v>376.31347599999998</v>
      </c>
      <c r="L128" s="45">
        <f t="shared" ref="L128:L133" si="131">K128*G128</f>
        <v>15052.53904</v>
      </c>
    </row>
    <row r="129" spans="1:12" ht="45" x14ac:dyDescent="0.25">
      <c r="A129" s="1"/>
      <c r="B129" s="25" t="s">
        <v>313</v>
      </c>
      <c r="C129" s="25" t="s">
        <v>133</v>
      </c>
      <c r="D129" s="25" t="s">
        <v>36</v>
      </c>
      <c r="E129" s="35" t="s">
        <v>134</v>
      </c>
      <c r="F129" s="26" t="s">
        <v>41</v>
      </c>
      <c r="G129" s="44">
        <v>40</v>
      </c>
      <c r="H129" s="36">
        <v>127.64</v>
      </c>
      <c r="I129" s="27">
        <f>H6</f>
        <v>0.2097</v>
      </c>
      <c r="J129" s="8">
        <f t="shared" si="129"/>
        <v>127.64</v>
      </c>
      <c r="K129" s="10">
        <f t="shared" si="130"/>
        <v>154.40610799999999</v>
      </c>
      <c r="L129" s="45">
        <f t="shared" si="131"/>
        <v>6176.2443199999998</v>
      </c>
    </row>
    <row r="130" spans="1:12" ht="30" x14ac:dyDescent="0.25">
      <c r="A130" s="1"/>
      <c r="B130" s="25" t="s">
        <v>314</v>
      </c>
      <c r="C130" s="25" t="s">
        <v>135</v>
      </c>
      <c r="D130" s="25" t="s">
        <v>36</v>
      </c>
      <c r="E130" s="35" t="s">
        <v>136</v>
      </c>
      <c r="F130" s="26" t="s">
        <v>43</v>
      </c>
      <c r="G130" s="44">
        <v>24.5</v>
      </c>
      <c r="H130" s="36">
        <v>14.17</v>
      </c>
      <c r="I130" s="27">
        <f>H6</f>
        <v>0.2097</v>
      </c>
      <c r="J130" s="8">
        <f t="shared" si="129"/>
        <v>14.17</v>
      </c>
      <c r="K130" s="10">
        <f t="shared" si="130"/>
        <v>17.141449000000001</v>
      </c>
      <c r="L130" s="45">
        <f t="shared" si="131"/>
        <v>419.96550050000002</v>
      </c>
    </row>
    <row r="131" spans="1:12" ht="45" x14ac:dyDescent="0.25">
      <c r="A131" s="1"/>
      <c r="B131" s="25" t="s">
        <v>315</v>
      </c>
      <c r="C131" s="25" t="s">
        <v>141</v>
      </c>
      <c r="D131" s="25" t="s">
        <v>36</v>
      </c>
      <c r="E131" s="35" t="s">
        <v>142</v>
      </c>
      <c r="F131" s="26" t="s">
        <v>41</v>
      </c>
      <c r="G131" s="44">
        <v>123.24</v>
      </c>
      <c r="H131" s="36">
        <v>13.86</v>
      </c>
      <c r="I131" s="27">
        <f>H6</f>
        <v>0.2097</v>
      </c>
      <c r="J131" s="8">
        <f t="shared" si="129"/>
        <v>13.86</v>
      </c>
      <c r="K131" s="10">
        <f t="shared" si="130"/>
        <v>16.766441999999998</v>
      </c>
      <c r="L131" s="45">
        <f t="shared" si="131"/>
        <v>2066.2963120799996</v>
      </c>
    </row>
    <row r="132" spans="1:12" ht="45" x14ac:dyDescent="0.25">
      <c r="A132" s="1"/>
      <c r="B132" s="25" t="s">
        <v>316</v>
      </c>
      <c r="C132" s="25" t="s">
        <v>143</v>
      </c>
      <c r="D132" s="25" t="s">
        <v>36</v>
      </c>
      <c r="E132" s="35" t="s">
        <v>144</v>
      </c>
      <c r="F132" s="26" t="s">
        <v>41</v>
      </c>
      <c r="G132" s="44">
        <v>123.24</v>
      </c>
      <c r="H132" s="36">
        <v>33.35</v>
      </c>
      <c r="I132" s="27">
        <f>H6</f>
        <v>0.2097</v>
      </c>
      <c r="J132" s="8">
        <f t="shared" si="129"/>
        <v>33.35</v>
      </c>
      <c r="K132" s="10">
        <f t="shared" si="130"/>
        <v>40.343495000000004</v>
      </c>
      <c r="L132" s="45">
        <f t="shared" si="131"/>
        <v>4971.9323238000006</v>
      </c>
    </row>
    <row r="133" spans="1:12" ht="90" x14ac:dyDescent="0.25">
      <c r="A133" s="1"/>
      <c r="B133" s="25" t="s">
        <v>317</v>
      </c>
      <c r="C133" s="25" t="s">
        <v>147</v>
      </c>
      <c r="D133" s="25" t="s">
        <v>36</v>
      </c>
      <c r="E133" s="35" t="s">
        <v>148</v>
      </c>
      <c r="F133" s="26" t="s">
        <v>41</v>
      </c>
      <c r="G133" s="44">
        <v>26.26</v>
      </c>
      <c r="H133" s="36">
        <v>73.790000000000006</v>
      </c>
      <c r="I133" s="27">
        <f>H6</f>
        <v>0.2097</v>
      </c>
      <c r="J133" s="8">
        <f t="shared" si="129"/>
        <v>73.790000000000006</v>
      </c>
      <c r="K133" s="10">
        <f t="shared" si="130"/>
        <v>89.263763000000012</v>
      </c>
      <c r="L133" s="45">
        <f t="shared" si="131"/>
        <v>2344.0664163800006</v>
      </c>
    </row>
    <row r="134" spans="1:12" ht="45" x14ac:dyDescent="0.25">
      <c r="A134" s="1"/>
      <c r="B134" s="25" t="s">
        <v>318</v>
      </c>
      <c r="C134" s="25" t="s">
        <v>275</v>
      </c>
      <c r="D134" s="25" t="s">
        <v>36</v>
      </c>
      <c r="E134" s="35" t="s">
        <v>276</v>
      </c>
      <c r="F134" s="26" t="s">
        <v>41</v>
      </c>
      <c r="G134" s="44">
        <v>36.24</v>
      </c>
      <c r="H134" s="36">
        <v>45.07</v>
      </c>
      <c r="I134" s="27">
        <f>H6</f>
        <v>0.2097</v>
      </c>
      <c r="J134" s="8">
        <f t="shared" ref="J134:J139" si="132">IF(LEFT($H$13,5)="CUSTO",H134,H134/(1+I134))</f>
        <v>45.07</v>
      </c>
      <c r="K134" s="10">
        <f t="shared" ref="K134:K139" si="133">J134*(1+I134)</f>
        <v>54.521179000000004</v>
      </c>
      <c r="L134" s="45">
        <f t="shared" ref="L134:L139" si="134">K134*G134</f>
        <v>1975.8475269600003</v>
      </c>
    </row>
    <row r="135" spans="1:12" ht="30" x14ac:dyDescent="0.25">
      <c r="A135" s="1"/>
      <c r="B135" s="25" t="s">
        <v>319</v>
      </c>
      <c r="C135" s="25" t="s">
        <v>72</v>
      </c>
      <c r="D135" s="25" t="s">
        <v>36</v>
      </c>
      <c r="E135" s="35" t="s">
        <v>73</v>
      </c>
      <c r="F135" s="26" t="s">
        <v>65</v>
      </c>
      <c r="G135" s="44">
        <v>36.24</v>
      </c>
      <c r="H135" s="36">
        <v>535.54999999999995</v>
      </c>
      <c r="I135" s="27">
        <f>H6</f>
        <v>0.2097</v>
      </c>
      <c r="J135" s="8">
        <f t="shared" si="132"/>
        <v>535.54999999999995</v>
      </c>
      <c r="K135" s="10">
        <f t="shared" si="133"/>
        <v>647.85483499999998</v>
      </c>
      <c r="L135" s="45">
        <f t="shared" si="134"/>
        <v>23478.259220399999</v>
      </c>
    </row>
    <row r="136" spans="1:12" ht="30" x14ac:dyDescent="0.25">
      <c r="A136" s="1"/>
      <c r="B136" s="25" t="s">
        <v>320</v>
      </c>
      <c r="C136" s="25" t="s">
        <v>157</v>
      </c>
      <c r="D136" s="25" t="s">
        <v>36</v>
      </c>
      <c r="E136" s="35" t="s">
        <v>160</v>
      </c>
      <c r="F136" s="26" t="s">
        <v>41</v>
      </c>
      <c r="G136" s="44">
        <v>36.24</v>
      </c>
      <c r="H136" s="36">
        <v>60.45</v>
      </c>
      <c r="I136" s="27">
        <f>H6</f>
        <v>0.2097</v>
      </c>
      <c r="J136" s="8">
        <f t="shared" si="132"/>
        <v>60.45</v>
      </c>
      <c r="K136" s="10">
        <f t="shared" si="133"/>
        <v>73.126365000000007</v>
      </c>
      <c r="L136" s="45">
        <f t="shared" si="134"/>
        <v>2650.0994676000005</v>
      </c>
    </row>
    <row r="137" spans="1:12" ht="45" x14ac:dyDescent="0.25">
      <c r="A137" s="1"/>
      <c r="B137" s="25" t="s">
        <v>321</v>
      </c>
      <c r="C137" s="25" t="s">
        <v>161</v>
      </c>
      <c r="D137" s="25" t="s">
        <v>36</v>
      </c>
      <c r="E137" s="35" t="s">
        <v>162</v>
      </c>
      <c r="F137" s="26" t="s">
        <v>41</v>
      </c>
      <c r="G137" s="44">
        <v>36.24</v>
      </c>
      <c r="H137" s="36">
        <v>73.790000000000006</v>
      </c>
      <c r="I137" s="27">
        <f>H6</f>
        <v>0.2097</v>
      </c>
      <c r="J137" s="8">
        <f t="shared" si="132"/>
        <v>73.790000000000006</v>
      </c>
      <c r="K137" s="10">
        <f t="shared" si="133"/>
        <v>89.263763000000012</v>
      </c>
      <c r="L137" s="45">
        <f t="shared" si="134"/>
        <v>3234.9187711200007</v>
      </c>
    </row>
    <row r="138" spans="1:12" x14ac:dyDescent="0.25">
      <c r="A138" s="1"/>
      <c r="B138" s="25" t="s">
        <v>322</v>
      </c>
      <c r="C138" s="25" t="s">
        <v>168</v>
      </c>
      <c r="D138" s="25" t="s">
        <v>36</v>
      </c>
      <c r="E138" s="35" t="s">
        <v>169</v>
      </c>
      <c r="F138" s="26" t="s">
        <v>41</v>
      </c>
      <c r="G138" s="44">
        <v>1.26</v>
      </c>
      <c r="H138" s="36">
        <v>270.76</v>
      </c>
      <c r="I138" s="27">
        <f>H6</f>
        <v>0.2097</v>
      </c>
      <c r="J138" s="8">
        <f t="shared" si="132"/>
        <v>270.76</v>
      </c>
      <c r="K138" s="10">
        <f t="shared" si="133"/>
        <v>327.53837199999998</v>
      </c>
      <c r="L138" s="45">
        <f t="shared" si="134"/>
        <v>412.69834871999996</v>
      </c>
    </row>
    <row r="139" spans="1:12" ht="30" x14ac:dyDescent="0.25">
      <c r="A139" s="1"/>
      <c r="B139" s="25" t="s">
        <v>323</v>
      </c>
      <c r="C139" s="25" t="s">
        <v>170</v>
      </c>
      <c r="D139" s="25" t="s">
        <v>36</v>
      </c>
      <c r="E139" s="35" t="s">
        <v>172</v>
      </c>
      <c r="F139" s="26" t="s">
        <v>41</v>
      </c>
      <c r="G139" s="44">
        <v>0.12</v>
      </c>
      <c r="H139" s="36">
        <v>303.88</v>
      </c>
      <c r="I139" s="27">
        <f>H6</f>
        <v>0.2097</v>
      </c>
      <c r="J139" s="8">
        <f t="shared" si="132"/>
        <v>303.88</v>
      </c>
      <c r="K139" s="10">
        <f t="shared" si="133"/>
        <v>367.60363599999999</v>
      </c>
      <c r="L139" s="45">
        <f t="shared" si="134"/>
        <v>44.11243632</v>
      </c>
    </row>
    <row r="140" spans="1:12" ht="30" x14ac:dyDescent="0.25">
      <c r="A140" s="1"/>
      <c r="B140" s="25" t="s">
        <v>324</v>
      </c>
      <c r="C140" s="25" t="s">
        <v>176</v>
      </c>
      <c r="D140" s="25" t="s">
        <v>36</v>
      </c>
      <c r="E140" s="35" t="s">
        <v>177</v>
      </c>
      <c r="F140" s="26" t="s">
        <v>41</v>
      </c>
      <c r="G140" s="44">
        <v>96.98</v>
      </c>
      <c r="H140" s="36">
        <v>22.9</v>
      </c>
      <c r="I140" s="27">
        <f>H6</f>
        <v>0.2097</v>
      </c>
      <c r="J140" s="8">
        <f t="shared" ref="J140:J145" si="135">IF(LEFT($H$13,5)="CUSTO",H140,H140/(1+I140))</f>
        <v>22.9</v>
      </c>
      <c r="K140" s="10">
        <f t="shared" ref="K140:K145" si="136">J140*(1+I140)</f>
        <v>27.702129999999997</v>
      </c>
      <c r="L140" s="45">
        <f t="shared" ref="L140:L145" si="137">K140*G140</f>
        <v>2686.5525673999996</v>
      </c>
    </row>
    <row r="141" spans="1:12" ht="30" x14ac:dyDescent="0.25">
      <c r="A141" s="1"/>
      <c r="B141" s="25" t="s">
        <v>319</v>
      </c>
      <c r="C141" s="25" t="s">
        <v>178</v>
      </c>
      <c r="D141" s="25" t="s">
        <v>36</v>
      </c>
      <c r="E141" s="35" t="s">
        <v>179</v>
      </c>
      <c r="F141" s="26" t="s">
        <v>41</v>
      </c>
      <c r="G141" s="44">
        <v>36.24</v>
      </c>
      <c r="H141" s="36">
        <v>16.850000000000001</v>
      </c>
      <c r="I141" s="27">
        <f>H6</f>
        <v>0.2097</v>
      </c>
      <c r="J141" s="8">
        <f t="shared" si="135"/>
        <v>16.850000000000001</v>
      </c>
      <c r="K141" s="10">
        <f t="shared" si="136"/>
        <v>20.383445000000002</v>
      </c>
      <c r="L141" s="45">
        <f t="shared" si="137"/>
        <v>738.69604680000009</v>
      </c>
    </row>
    <row r="142" spans="1:12" ht="30" x14ac:dyDescent="0.25">
      <c r="A142" s="1"/>
      <c r="B142" s="25" t="s">
        <v>320</v>
      </c>
      <c r="C142" s="25" t="s">
        <v>180</v>
      </c>
      <c r="D142" s="25" t="s">
        <v>36</v>
      </c>
      <c r="E142" s="35" t="s">
        <v>181</v>
      </c>
      <c r="F142" s="26" t="s">
        <v>41</v>
      </c>
      <c r="G142" s="44">
        <v>96.98</v>
      </c>
      <c r="H142" s="36">
        <v>15.14</v>
      </c>
      <c r="I142" s="27">
        <f>H6</f>
        <v>0.2097</v>
      </c>
      <c r="J142" s="8">
        <f t="shared" si="135"/>
        <v>15.14</v>
      </c>
      <c r="K142" s="10">
        <f t="shared" si="136"/>
        <v>18.314858000000001</v>
      </c>
      <c r="L142" s="45">
        <f t="shared" si="137"/>
        <v>1776.1749288400001</v>
      </c>
    </row>
    <row r="143" spans="1:12" x14ac:dyDescent="0.25">
      <c r="A143" s="1"/>
      <c r="B143" s="25" t="s">
        <v>321</v>
      </c>
      <c r="C143" s="25" t="s">
        <v>214</v>
      </c>
      <c r="D143" s="25" t="s">
        <v>36</v>
      </c>
      <c r="E143" s="35" t="s">
        <v>215</v>
      </c>
      <c r="F143" s="26" t="s">
        <v>43</v>
      </c>
      <c r="G143" s="44">
        <v>23.28</v>
      </c>
      <c r="H143" s="36">
        <v>20.239999999999998</v>
      </c>
      <c r="I143" s="27">
        <f>H6</f>
        <v>0.2097</v>
      </c>
      <c r="J143" s="8">
        <f t="shared" si="135"/>
        <v>20.239999999999998</v>
      </c>
      <c r="K143" s="10">
        <f t="shared" si="136"/>
        <v>24.484327999999998</v>
      </c>
      <c r="L143" s="45">
        <f t="shared" si="137"/>
        <v>569.99515583999994</v>
      </c>
    </row>
    <row r="144" spans="1:12" ht="60" x14ac:dyDescent="0.25">
      <c r="A144" s="1"/>
      <c r="B144" s="25" t="s">
        <v>322</v>
      </c>
      <c r="C144" s="25" t="s">
        <v>128</v>
      </c>
      <c r="D144" s="25" t="s">
        <v>36</v>
      </c>
      <c r="E144" s="35" t="s">
        <v>129</v>
      </c>
      <c r="F144" s="26" t="s">
        <v>41</v>
      </c>
      <c r="G144" s="44">
        <v>12.6</v>
      </c>
      <c r="H144" s="36">
        <v>892.86</v>
      </c>
      <c r="I144" s="27">
        <f>H6</f>
        <v>0.2097</v>
      </c>
      <c r="J144" s="8">
        <f t="shared" si="135"/>
        <v>892.86</v>
      </c>
      <c r="K144" s="10">
        <f t="shared" si="136"/>
        <v>1080.092742</v>
      </c>
      <c r="L144" s="45">
        <f t="shared" si="137"/>
        <v>13609.1685492</v>
      </c>
    </row>
    <row r="145" spans="1:13" ht="45.75" thickBot="1" x14ac:dyDescent="0.3">
      <c r="A145" s="1"/>
      <c r="B145" s="25" t="s">
        <v>323</v>
      </c>
      <c r="C145" s="25" t="s">
        <v>182</v>
      </c>
      <c r="D145" s="25" t="s">
        <v>36</v>
      </c>
      <c r="E145" s="35" t="s">
        <v>183</v>
      </c>
      <c r="F145" s="26" t="s">
        <v>41</v>
      </c>
      <c r="G145" s="44">
        <v>3.36</v>
      </c>
      <c r="H145" s="36">
        <v>27.33</v>
      </c>
      <c r="I145" s="27">
        <f>H6</f>
        <v>0.2097</v>
      </c>
      <c r="J145" s="8">
        <f t="shared" si="135"/>
        <v>27.33</v>
      </c>
      <c r="K145" s="10">
        <f t="shared" si="136"/>
        <v>33.061101000000001</v>
      </c>
      <c r="L145" s="45">
        <f t="shared" si="137"/>
        <v>111.08529935999999</v>
      </c>
    </row>
    <row r="146" spans="1:13" ht="12.75" customHeight="1" x14ac:dyDescent="0.25">
      <c r="A146" s="5"/>
      <c r="B146" s="48">
        <v>19</v>
      </c>
      <c r="C146" s="37"/>
      <c r="D146" s="37"/>
      <c r="E146" s="49" t="s">
        <v>261</v>
      </c>
      <c r="F146" s="38"/>
      <c r="G146" s="39"/>
      <c r="H146" s="40"/>
      <c r="I146" s="41"/>
      <c r="J146" s="42"/>
      <c r="K146" s="43"/>
      <c r="L146" s="46">
        <f>L147+L148</f>
        <v>1417.3237142800001</v>
      </c>
    </row>
    <row r="147" spans="1:13" ht="15.75" thickBot="1" x14ac:dyDescent="0.3">
      <c r="A147" s="1"/>
      <c r="B147" s="25" t="s">
        <v>298</v>
      </c>
      <c r="C147" s="25" t="s">
        <v>262</v>
      </c>
      <c r="D147" s="25" t="s">
        <v>36</v>
      </c>
      <c r="E147" s="35" t="s">
        <v>264</v>
      </c>
      <c r="F147" s="26" t="s">
        <v>41</v>
      </c>
      <c r="G147" s="44">
        <f>126.94+36.24</f>
        <v>163.18</v>
      </c>
      <c r="H147" s="36">
        <v>7.18</v>
      </c>
      <c r="I147" s="27">
        <f>H6</f>
        <v>0.2097</v>
      </c>
      <c r="J147" s="8">
        <f t="shared" ref="J147" si="138">IF(LEFT($H$13,5)="CUSTO",H147,H147/(1+I147))</f>
        <v>7.18</v>
      </c>
      <c r="K147" s="10">
        <f t="shared" ref="K147" si="139">J147*(1+I147)</f>
        <v>8.6856460000000002</v>
      </c>
      <c r="L147" s="45">
        <f t="shared" ref="L147" si="140">K147*G147</f>
        <v>1417.3237142800001</v>
      </c>
    </row>
    <row r="148" spans="1:13" ht="15" customHeight="1" x14ac:dyDescent="0.25">
      <c r="A148" s="5"/>
      <c r="B148" s="59"/>
      <c r="C148" s="60"/>
      <c r="D148" s="60"/>
      <c r="E148" s="61"/>
      <c r="F148" s="60"/>
      <c r="G148" s="62"/>
      <c r="H148" s="63"/>
      <c r="I148" s="64"/>
      <c r="J148" s="65"/>
      <c r="K148" s="65"/>
      <c r="L148" s="65"/>
    </row>
    <row r="149" spans="1:13" s="51" customFormat="1" ht="12.75" customHeight="1" x14ac:dyDescent="0.2">
      <c r="B149" s="53"/>
      <c r="C149" s="55"/>
      <c r="D149" s="55"/>
      <c r="E149" s="58"/>
      <c r="F149" s="58"/>
      <c r="G149" s="57"/>
      <c r="H149" s="56"/>
      <c r="I149" s="56"/>
      <c r="J149" s="57"/>
      <c r="K149" s="56"/>
      <c r="L149" s="54"/>
      <c r="M149" s="52"/>
    </row>
    <row r="150" spans="1:13" s="51" customFormat="1" ht="12.75" customHeight="1" x14ac:dyDescent="0.2">
      <c r="B150" s="53"/>
      <c r="C150" s="55"/>
      <c r="D150" s="55"/>
      <c r="E150" s="58"/>
      <c r="F150" s="58"/>
      <c r="G150" s="57"/>
      <c r="H150" s="56"/>
      <c r="I150" s="56"/>
      <c r="J150" s="57"/>
      <c r="K150" s="56"/>
      <c r="L150" s="54"/>
      <c r="M150" s="52"/>
    </row>
    <row r="151" spans="1:13" s="51" customFormat="1" ht="12.75" customHeight="1" x14ac:dyDescent="0.2">
      <c r="B151" s="53"/>
      <c r="C151" s="55"/>
      <c r="D151" s="55"/>
      <c r="E151" s="58"/>
      <c r="F151" s="58"/>
      <c r="G151" s="57"/>
      <c r="H151" s="56"/>
      <c r="I151" s="56"/>
      <c r="J151" s="57"/>
      <c r="K151" s="56"/>
      <c r="L151" s="54"/>
      <c r="M151" s="52"/>
    </row>
    <row r="152" spans="1:13" s="51" customFormat="1" ht="12.75" customHeight="1" x14ac:dyDescent="0.2">
      <c r="B152" s="53"/>
      <c r="C152" s="55"/>
      <c r="D152" s="55"/>
      <c r="E152" s="58"/>
      <c r="F152" s="58"/>
      <c r="G152" s="57"/>
      <c r="H152" s="56"/>
      <c r="I152" s="56"/>
      <c r="J152" s="57"/>
      <c r="K152" s="56"/>
      <c r="L152" s="54"/>
      <c r="M152" s="52"/>
    </row>
    <row r="153" spans="1:13" s="51" customFormat="1" ht="12.75" customHeight="1" x14ac:dyDescent="0.2">
      <c r="B153" s="53"/>
      <c r="C153" s="55"/>
      <c r="D153" s="55"/>
      <c r="E153" s="58"/>
      <c r="F153" s="58"/>
      <c r="G153" s="57"/>
      <c r="H153" s="56"/>
      <c r="I153" s="56"/>
      <c r="J153" s="57"/>
      <c r="K153" s="56"/>
      <c r="L153" s="54"/>
      <c r="M153" s="52"/>
    </row>
    <row r="154" spans="1:13" s="51" customFormat="1" ht="12.75" customHeight="1" x14ac:dyDescent="0.2">
      <c r="B154" s="53"/>
      <c r="C154" s="55"/>
      <c r="D154" s="55"/>
      <c r="E154" s="58"/>
      <c r="F154" s="58"/>
      <c r="G154" s="57"/>
      <c r="H154" s="56"/>
      <c r="I154" s="56"/>
      <c r="J154" s="57"/>
      <c r="K154" s="56"/>
      <c r="L154" s="54"/>
      <c r="M154" s="52"/>
    </row>
    <row r="155" spans="1:13" s="51" customFormat="1" ht="12.75" customHeight="1" x14ac:dyDescent="0.2">
      <c r="B155" s="53"/>
      <c r="C155" s="55"/>
      <c r="D155" s="55"/>
      <c r="E155" s="58"/>
      <c r="F155" s="58"/>
      <c r="G155" s="57"/>
      <c r="H155" s="56"/>
      <c r="I155" s="56"/>
      <c r="J155" s="57"/>
      <c r="K155" s="56"/>
      <c r="L155" s="54"/>
      <c r="M155" s="52"/>
    </row>
    <row r="156" spans="1:13" s="51" customFormat="1" ht="12.75" customHeight="1" x14ac:dyDescent="0.2">
      <c r="B156" s="53"/>
      <c r="C156" s="55"/>
      <c r="D156" s="55"/>
      <c r="E156" s="58"/>
      <c r="F156" s="58"/>
      <c r="G156" s="57"/>
      <c r="H156" s="56"/>
      <c r="I156" s="56"/>
      <c r="J156" s="57"/>
      <c r="K156" s="56"/>
      <c r="L156" s="54"/>
      <c r="M156" s="52"/>
    </row>
    <row r="157" spans="1:13" s="51" customFormat="1" ht="12.75" customHeight="1" x14ac:dyDescent="0.2">
      <c r="B157" s="53"/>
      <c r="C157" s="55"/>
      <c r="D157" s="55"/>
      <c r="E157" s="58"/>
      <c r="F157" s="58"/>
      <c r="G157" s="57"/>
      <c r="H157" s="56"/>
      <c r="I157" s="56"/>
      <c r="J157" s="57"/>
      <c r="K157" s="56"/>
      <c r="L157" s="54"/>
      <c r="M157" s="52"/>
    </row>
    <row r="158" spans="1:13" s="51" customFormat="1" ht="12.75" customHeight="1" x14ac:dyDescent="0.2">
      <c r="B158" s="53"/>
      <c r="C158" s="55"/>
      <c r="D158" s="55"/>
      <c r="E158" s="58"/>
      <c r="F158" s="58"/>
      <c r="G158" s="57"/>
      <c r="H158" s="56"/>
      <c r="I158" s="56"/>
      <c r="J158" s="57"/>
      <c r="K158" s="56"/>
      <c r="L158" s="54"/>
      <c r="M158" s="52"/>
    </row>
    <row r="159" spans="1:13" s="51" customFormat="1" ht="12.75" customHeight="1" x14ac:dyDescent="0.2">
      <c r="B159" s="53"/>
      <c r="C159" s="55"/>
      <c r="D159" s="55"/>
      <c r="E159" s="58"/>
      <c r="F159" s="58"/>
      <c r="G159" s="57"/>
      <c r="H159" s="56"/>
      <c r="I159" s="56"/>
      <c r="J159" s="57"/>
      <c r="K159" s="56"/>
      <c r="L159" s="54"/>
      <c r="M159" s="52"/>
    </row>
    <row r="160" spans="1:13" s="51" customFormat="1" ht="12.75" customHeight="1" x14ac:dyDescent="0.2">
      <c r="B160" s="53"/>
      <c r="C160" s="55"/>
      <c r="D160" s="55"/>
      <c r="E160" s="58"/>
      <c r="F160" s="58"/>
      <c r="G160" s="57"/>
      <c r="H160" s="56"/>
      <c r="I160" s="56"/>
      <c r="J160" s="57"/>
      <c r="K160" s="56"/>
      <c r="L160" s="54"/>
      <c r="M160" s="52"/>
    </row>
    <row r="161" spans="2:13" s="51" customFormat="1" ht="12.75" customHeight="1" x14ac:dyDescent="0.2">
      <c r="B161" s="53"/>
      <c r="C161" s="55"/>
      <c r="D161" s="55"/>
      <c r="E161" s="58"/>
      <c r="F161" s="58"/>
      <c r="G161" s="57"/>
      <c r="H161" s="56"/>
      <c r="I161" s="56"/>
      <c r="J161" s="57"/>
      <c r="K161" s="56"/>
      <c r="L161" s="54"/>
      <c r="M161" s="52"/>
    </row>
    <row r="162" spans="2:13" s="51" customFormat="1" ht="12.75" customHeight="1" x14ac:dyDescent="0.2">
      <c r="B162" s="53"/>
      <c r="C162" s="55"/>
      <c r="D162" s="55"/>
      <c r="E162" s="58"/>
      <c r="F162" s="58"/>
      <c r="G162" s="57"/>
      <c r="H162" s="56"/>
      <c r="I162" s="56"/>
      <c r="J162" s="57"/>
      <c r="K162" s="56"/>
      <c r="L162" s="54"/>
      <c r="M162" s="52"/>
    </row>
    <row r="163" spans="2:13" s="51" customFormat="1" ht="12.75" customHeight="1" x14ac:dyDescent="0.2">
      <c r="B163" s="53"/>
      <c r="C163" s="55"/>
      <c r="D163" s="55"/>
      <c r="E163" s="58"/>
      <c r="F163" s="58"/>
      <c r="G163" s="57"/>
      <c r="H163" s="56"/>
      <c r="I163" s="56"/>
      <c r="J163" s="57"/>
      <c r="K163" s="56"/>
      <c r="L163" s="54"/>
      <c r="M163" s="52"/>
    </row>
    <row r="164" spans="2:13" s="51" customFormat="1" ht="12.75" customHeight="1" x14ac:dyDescent="0.2">
      <c r="B164" s="53"/>
      <c r="C164" s="55"/>
      <c r="D164" s="55"/>
      <c r="E164" s="58"/>
      <c r="F164" s="58"/>
      <c r="G164" s="57"/>
      <c r="H164" s="56"/>
      <c r="I164" s="56"/>
      <c r="J164" s="57"/>
      <c r="K164" s="56"/>
      <c r="L164" s="54"/>
      <c r="M164" s="52"/>
    </row>
    <row r="165" spans="2:13" s="51" customFormat="1" ht="12.75" customHeight="1" x14ac:dyDescent="0.2">
      <c r="B165" s="53"/>
      <c r="C165" s="55"/>
      <c r="D165" s="55"/>
      <c r="E165" s="58"/>
      <c r="F165" s="58"/>
      <c r="G165" s="57"/>
      <c r="H165" s="56"/>
      <c r="I165" s="56"/>
      <c r="J165" s="57"/>
      <c r="K165" s="56"/>
      <c r="L165" s="54"/>
      <c r="M165" s="52"/>
    </row>
    <row r="166" spans="2:13" s="51" customFormat="1" ht="12.75" customHeight="1" x14ac:dyDescent="0.2">
      <c r="B166" s="53"/>
      <c r="C166" s="55"/>
      <c r="D166" s="55"/>
      <c r="E166" s="58"/>
      <c r="F166" s="58"/>
      <c r="G166" s="57"/>
      <c r="H166" s="56"/>
      <c r="I166" s="56"/>
      <c r="J166" s="57"/>
      <c r="K166" s="56"/>
      <c r="L166" s="54"/>
      <c r="M166" s="52"/>
    </row>
    <row r="167" spans="2:13" s="51" customFormat="1" ht="12.75" customHeight="1" x14ac:dyDescent="0.2">
      <c r="B167" s="53"/>
      <c r="C167" s="55"/>
      <c r="D167" s="55"/>
      <c r="E167" s="58"/>
      <c r="F167" s="58"/>
      <c r="G167" s="57"/>
      <c r="H167" s="56"/>
      <c r="I167" s="56"/>
      <c r="J167" s="57"/>
      <c r="K167" s="56"/>
      <c r="L167" s="54"/>
      <c r="M167" s="52"/>
    </row>
    <row r="168" spans="2:13" s="51" customFormat="1" ht="12.75" customHeight="1" x14ac:dyDescent="0.2">
      <c r="B168" s="53"/>
      <c r="C168" s="55"/>
      <c r="D168" s="55"/>
      <c r="E168" s="58"/>
      <c r="F168" s="58"/>
      <c r="G168" s="57"/>
      <c r="H168" s="56"/>
      <c r="I168" s="56"/>
      <c r="J168" s="57"/>
      <c r="K168" s="56"/>
      <c r="L168" s="54"/>
      <c r="M168" s="52"/>
    </row>
    <row r="169" spans="2:13" s="51" customFormat="1" ht="12.75" customHeight="1" x14ac:dyDescent="0.2">
      <c r="B169" s="53"/>
      <c r="C169" s="55"/>
      <c r="D169" s="55"/>
      <c r="E169" s="58"/>
      <c r="F169" s="58"/>
      <c r="G169" s="57"/>
      <c r="H169" s="56"/>
      <c r="I169" s="56"/>
      <c r="J169" s="57"/>
      <c r="K169" s="56"/>
      <c r="L169" s="54"/>
      <c r="M169" s="52"/>
    </row>
    <row r="170" spans="2:13" s="51" customFormat="1" ht="12.75" customHeight="1" x14ac:dyDescent="0.2">
      <c r="B170" s="53"/>
      <c r="C170" s="55"/>
      <c r="D170" s="55"/>
      <c r="E170" s="58"/>
      <c r="F170" s="58"/>
      <c r="G170" s="57"/>
      <c r="H170" s="56"/>
      <c r="I170" s="56"/>
      <c r="J170" s="57"/>
      <c r="K170" s="56"/>
      <c r="L170" s="54"/>
      <c r="M170" s="52"/>
    </row>
    <row r="171" spans="2:13" s="51" customFormat="1" ht="12.75" customHeight="1" x14ac:dyDescent="0.2">
      <c r="B171" s="53"/>
      <c r="C171" s="55"/>
      <c r="D171" s="55"/>
      <c r="E171" s="58"/>
      <c r="F171" s="58"/>
      <c r="G171" s="57"/>
      <c r="H171" s="56"/>
      <c r="I171" s="56"/>
      <c r="J171" s="57"/>
      <c r="K171" s="56"/>
      <c r="L171" s="54"/>
      <c r="M171" s="52"/>
    </row>
    <row r="172" spans="2:13" s="51" customFormat="1" ht="12.75" customHeight="1" x14ac:dyDescent="0.2">
      <c r="B172" s="53"/>
      <c r="C172" s="55"/>
      <c r="D172" s="55"/>
      <c r="E172" s="58"/>
      <c r="F172" s="58"/>
      <c r="G172" s="57"/>
      <c r="H172" s="56"/>
      <c r="I172" s="56"/>
      <c r="J172" s="57"/>
      <c r="K172" s="56"/>
      <c r="L172" s="54"/>
      <c r="M172" s="52"/>
    </row>
    <row r="173" spans="2:13" s="51" customFormat="1" ht="12.75" customHeight="1" x14ac:dyDescent="0.2">
      <c r="B173" s="53"/>
      <c r="C173" s="55"/>
      <c r="D173" s="55"/>
      <c r="E173" s="58"/>
      <c r="F173" s="58"/>
      <c r="G173" s="57"/>
      <c r="H173" s="56"/>
      <c r="I173" s="56"/>
      <c r="J173" s="57"/>
      <c r="K173" s="56"/>
      <c r="L173" s="54"/>
      <c r="M173" s="52"/>
    </row>
    <row r="174" spans="2:13" s="51" customFormat="1" ht="12.75" customHeight="1" x14ac:dyDescent="0.2">
      <c r="B174" s="53"/>
      <c r="C174" s="55"/>
      <c r="D174" s="55"/>
      <c r="E174" s="58"/>
      <c r="F174" s="58"/>
      <c r="G174" s="57"/>
      <c r="H174" s="56"/>
      <c r="I174" s="56"/>
      <c r="J174" s="57"/>
      <c r="K174" s="56"/>
      <c r="L174" s="54"/>
      <c r="M174" s="52"/>
    </row>
    <row r="175" spans="2:13" s="51" customFormat="1" ht="12.75" customHeight="1" x14ac:dyDescent="0.2">
      <c r="B175" s="53"/>
      <c r="C175" s="55"/>
      <c r="D175" s="55"/>
      <c r="E175" s="58"/>
      <c r="F175" s="58"/>
      <c r="G175" s="57"/>
      <c r="H175" s="56"/>
      <c r="I175" s="56"/>
      <c r="J175" s="57"/>
      <c r="K175" s="56"/>
      <c r="L175" s="54"/>
      <c r="M175" s="52"/>
    </row>
    <row r="176" spans="2:13" s="51" customFormat="1" ht="12.75" customHeight="1" x14ac:dyDescent="0.2">
      <c r="B176" s="53"/>
      <c r="C176" s="55"/>
      <c r="D176" s="55"/>
      <c r="E176" s="58"/>
      <c r="F176" s="58"/>
      <c r="G176" s="57"/>
      <c r="H176" s="56"/>
      <c r="I176" s="56"/>
      <c r="J176" s="57"/>
      <c r="K176" s="56"/>
      <c r="L176" s="54"/>
      <c r="M176" s="52"/>
    </row>
    <row r="177" spans="2:13" s="51" customFormat="1" ht="12.75" customHeight="1" x14ac:dyDescent="0.2">
      <c r="B177" s="53"/>
      <c r="C177" s="55"/>
      <c r="D177" s="55"/>
      <c r="E177" s="58"/>
      <c r="F177" s="58"/>
      <c r="G177" s="57"/>
      <c r="H177" s="56"/>
      <c r="I177" s="56"/>
      <c r="J177" s="57"/>
      <c r="K177" s="56"/>
      <c r="L177" s="54"/>
      <c r="M177" s="52"/>
    </row>
    <row r="178" spans="2:13" s="51" customFormat="1" ht="12.75" customHeight="1" x14ac:dyDescent="0.2">
      <c r="B178" s="53"/>
      <c r="C178" s="55"/>
      <c r="D178" s="55"/>
      <c r="E178" s="58"/>
      <c r="F178" s="58"/>
      <c r="G178" s="57"/>
      <c r="H178" s="56"/>
      <c r="I178" s="56"/>
      <c r="J178" s="57"/>
      <c r="K178" s="56"/>
      <c r="L178" s="54"/>
      <c r="M178" s="52"/>
    </row>
    <row r="179" spans="2:13" s="51" customFormat="1" ht="12.75" customHeight="1" x14ac:dyDescent="0.2">
      <c r="B179" s="53"/>
      <c r="C179" s="55"/>
      <c r="D179" s="55"/>
      <c r="E179" s="58"/>
      <c r="F179" s="58"/>
      <c r="G179" s="57"/>
      <c r="H179" s="56"/>
      <c r="I179" s="56"/>
      <c r="J179" s="57"/>
      <c r="K179" s="56"/>
      <c r="L179" s="54"/>
      <c r="M179" s="52"/>
    </row>
    <row r="180" spans="2:13" s="51" customFormat="1" ht="12.75" customHeight="1" x14ac:dyDescent="0.2">
      <c r="B180" s="53"/>
      <c r="C180" s="55"/>
      <c r="D180" s="55"/>
      <c r="E180" s="58"/>
      <c r="F180" s="58"/>
      <c r="G180" s="57"/>
      <c r="H180" s="56"/>
      <c r="I180" s="56"/>
      <c r="J180" s="57"/>
      <c r="K180" s="56"/>
      <c r="L180" s="54"/>
      <c r="M180" s="52"/>
    </row>
    <row r="181" spans="2:13" s="51" customFormat="1" ht="12.75" customHeight="1" x14ac:dyDescent="0.2">
      <c r="B181" s="53"/>
      <c r="C181" s="55"/>
      <c r="D181" s="55"/>
      <c r="E181" s="58"/>
      <c r="F181" s="58"/>
      <c r="G181" s="57"/>
      <c r="H181" s="56"/>
      <c r="I181" s="56"/>
      <c r="J181" s="57"/>
      <c r="K181" s="56"/>
      <c r="L181" s="54"/>
      <c r="M181" s="52"/>
    </row>
    <row r="182" spans="2:13" s="51" customFormat="1" ht="12.75" customHeight="1" x14ac:dyDescent="0.2">
      <c r="B182" s="53"/>
      <c r="C182" s="55"/>
      <c r="D182" s="55"/>
      <c r="E182" s="58"/>
      <c r="F182" s="58"/>
      <c r="G182" s="57"/>
      <c r="H182" s="56"/>
      <c r="I182" s="56"/>
      <c r="J182" s="57"/>
      <c r="K182" s="56"/>
      <c r="L182" s="54"/>
      <c r="M182" s="52"/>
    </row>
    <row r="183" spans="2:13" s="51" customFormat="1" ht="12.75" customHeight="1" x14ac:dyDescent="0.2">
      <c r="B183" s="53"/>
      <c r="C183" s="55"/>
      <c r="D183" s="55"/>
      <c r="E183" s="58"/>
      <c r="F183" s="58"/>
      <c r="G183" s="57"/>
      <c r="H183" s="56"/>
      <c r="I183" s="56"/>
      <c r="J183" s="57"/>
      <c r="K183" s="56"/>
      <c r="L183" s="54"/>
      <c r="M183" s="52"/>
    </row>
    <row r="184" spans="2:13" s="51" customFormat="1" ht="12.75" customHeight="1" x14ac:dyDescent="0.2">
      <c r="B184" s="53"/>
      <c r="C184" s="55"/>
      <c r="D184" s="55"/>
      <c r="E184" s="58"/>
      <c r="F184" s="58"/>
      <c r="G184" s="57"/>
      <c r="H184" s="56"/>
      <c r="I184" s="56"/>
      <c r="J184" s="57"/>
      <c r="K184" s="56"/>
      <c r="L184" s="54"/>
      <c r="M184" s="52"/>
    </row>
  </sheetData>
  <mergeCells count="14">
    <mergeCell ref="I6:I7"/>
    <mergeCell ref="H6:H7"/>
    <mergeCell ref="J6:J7"/>
    <mergeCell ref="B2:F2"/>
    <mergeCell ref="C4:H4"/>
    <mergeCell ref="E5:F5"/>
    <mergeCell ref="B6:B7"/>
    <mergeCell ref="C6:C7"/>
    <mergeCell ref="C3:H3"/>
    <mergeCell ref="C9:D9"/>
    <mergeCell ref="C11:D11"/>
    <mergeCell ref="G6:G7"/>
    <mergeCell ref="C10:D10"/>
    <mergeCell ref="B9:B11"/>
  </mergeCells>
  <dataValidations disablePrompts="1"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2023-09-14T20:43:05Z</cp:lastPrinted>
  <dcterms:created xsi:type="dcterms:W3CDTF">2022-07-05T20:48:01Z</dcterms:created>
  <dcterms:modified xsi:type="dcterms:W3CDTF">2023-10-30T12:32:46Z</dcterms:modified>
</cp:coreProperties>
</file>