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 - MORRO ROXO\"/>
    </mc:Choice>
  </mc:AlternateContent>
  <bookViews>
    <workbookView xWindow="0" yWindow="0" windowWidth="29010" windowHeight="11895"/>
  </bookViews>
  <sheets>
    <sheet name="Planilha Orçamentária" sheetId="1" r:id="rId1"/>
  </sheets>
  <definedNames>
    <definedName name="_xlnm._FilterDatabase" localSheetId="0" hidden="1">'Planilha Orçamentária'!$B$14:$M$34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1" l="1"/>
  <c r="L23" i="1" l="1"/>
  <c r="I28" i="1" l="1"/>
  <c r="J28" i="1"/>
  <c r="K28" i="1" s="1"/>
  <c r="L28" i="1" s="1"/>
  <c r="G19" i="1" l="1"/>
  <c r="G21" i="1" l="1"/>
  <c r="I27" i="1" l="1"/>
  <c r="I26" i="1"/>
  <c r="J27" i="1"/>
  <c r="K27" i="1" s="1"/>
  <c r="L27" i="1" s="1"/>
  <c r="J26" i="1"/>
  <c r="K26" i="1" s="1"/>
  <c r="L26" i="1" s="1"/>
  <c r="I25" i="1" l="1"/>
  <c r="J25" i="1"/>
  <c r="K25" i="1" s="1"/>
  <c r="L25" i="1" s="1"/>
  <c r="I24" i="1" l="1"/>
  <c r="J24" i="1"/>
  <c r="K24" i="1" s="1"/>
  <c r="L24" i="1" s="1"/>
  <c r="I22" i="1" l="1"/>
  <c r="J22" i="1"/>
  <c r="K22" i="1" s="1"/>
  <c r="L22" i="1" s="1"/>
  <c r="J17" i="1" l="1"/>
  <c r="J20" i="1" l="1"/>
  <c r="K20" i="1" l="1"/>
  <c r="L20" i="1" s="1"/>
  <c r="I17" i="1" l="1"/>
  <c r="K17" i="1" s="1"/>
  <c r="L17" i="1" s="1"/>
  <c r="I16" i="1"/>
  <c r="I19" i="1"/>
  <c r="I21" i="1"/>
  <c r="J21" i="1"/>
  <c r="J19" i="1"/>
  <c r="J16" i="1"/>
  <c r="K16" i="1" l="1"/>
  <c r="L16" i="1" s="1"/>
  <c r="L15" i="1" s="1"/>
  <c r="K21" i="1"/>
  <c r="L21" i="1" s="1"/>
  <c r="K19" i="1"/>
  <c r="L19" i="1" s="1"/>
  <c r="L18" i="1" l="1"/>
  <c r="L13" i="1" s="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<sst xmlns="http://schemas.openxmlformats.org/spreadsheetml/2006/main" count="99" uniqueCount="83">
  <si>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</si>
  <si>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</si>
  <si>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</si>
  <si>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</si>
  <si>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</si>
  <si>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</si>
  <si>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</si>
  <si>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</si>
  <si>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</si>
  <si>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</si>
  <si>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</si>
  <si>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</si>
  <si>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</si>
  <si>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</si>
  <si>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</si>
  <si>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</si>
  <si>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</si>
  <si>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</si>
  <si>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</si>
  <si>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</si>
  <si>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BDI</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</si>
  <si>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</si>
  <si>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</si>
  <si>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</si>
  <si>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</si>
  <si>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</si>
  <si>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</si>
  <si>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</si>
  <si>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</si>
  <si>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</si>
  <si>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</si>
  <si>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</si>
  <si>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</si>
  <si>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</si>
  <si>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</si>
  <si>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</si>
  <si>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</si>
  <si>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</si>
  <si>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</si>
  <si>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</si>
  <si>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</si>
  <si>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</si>
  <si>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</si>
  <si>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</si>
  <si>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</si>
  <si>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M</t>
  </si>
  <si>
    <t>FERVEDOURO</t>
  </si>
  <si>
    <t>MG</t>
  </si>
  <si>
    <t>2.2</t>
  </si>
  <si>
    <t>2.3</t>
  </si>
  <si>
    <t>ED-51139</t>
  </si>
  <si>
    <t>GUIA DE MEIO-FIO, EM CONCRETO COM FCK 20MPA, PRÉ MOLDADA, MFC-01 PADRÃO DER-MG, DIMENSÕES (12X16,7X35)CM
, EXCLUSIVE SARJETA, INCLUSIVE ESCAVAÇÃO, APILOAMENTO E
TRANSPORTE COM RETIRADA DO MATERIAL ESCAVADO (EM
CAÇAMBA)</t>
  </si>
  <si>
    <t>100577</t>
  </si>
  <si>
    <t>REGULARIZAÇÃO E COMPACTAÇÃO DE SUBLEITO DE SOLO PREDOMINANTEMENTE ARENOSO. AF_11/2019</t>
  </si>
  <si>
    <t>EXECUÇÃO DE PAVIMENTO INTERTRAVADO EM BLOCO SEXTAVADO, ESPESSURA 8CM, 20x20 CM. FCK 35MPA, INCLUINDO FORNECIMENTO E TRANSPORTE DE TODOS OS MATERIAIS E COLCHÃO DE ASSENTAMENTO COM ESPESSURA 6CM.</t>
  </si>
  <si>
    <t>1.2</t>
  </si>
  <si>
    <t xml:space="preserve">99064 </t>
  </si>
  <si>
    <t xml:space="preserve">LOCAÇÃO DE PAVIMENTAÇÃO. AF_10/2018 </t>
  </si>
  <si>
    <t>ED-14763</t>
  </si>
  <si>
    <t>SARJETA DE CONCRETO URBANO (SCU), TIPO 2, COM FCK 15 MPA
, LARGURA DE 50CM COM INCLINAÇÃO DE 15%, ESP. 7CM,
PADRÃO DER-MG, EXCLUSIVE MEIO-FIO, INCLUSIVE ESCAVAÇÃO,
APILAOMENTO E TRANSPORTE COM RETIRADA DO MATERIAL
ESCAVADO (EM CAÇAMBA)</t>
  </si>
  <si>
    <t>PREFEITURA MUNICIPAL DE FERVEDOURO</t>
  </si>
  <si>
    <t>ED-48572</t>
  </si>
  <si>
    <t>CAIXA DE CAPTAÇÃO E DRENAGEM TIPO A (100 X 100 X 120 CM), D
= 500 MM A 1500MM, INCLUSIVE ESCAVAÇÃO, REATERRO E BOTA
FORA</t>
  </si>
  <si>
    <t>UNID.</t>
  </si>
  <si>
    <t>2.4</t>
  </si>
  <si>
    <t>ED-48678</t>
  </si>
  <si>
    <t>TUBO DE CONCRETO SIMPLES, CLASSE PS1, DIÂMETRO 600MM,
INCLUSIVE FORNECIMENTO, ASSENTAMENTO E REJUNTAMENTO,
EXCLUSIVE ESCAVAÇÃO</t>
  </si>
  <si>
    <t>3.1</t>
  </si>
  <si>
    <t>3.2</t>
  </si>
  <si>
    <t>DRENAGEM</t>
  </si>
  <si>
    <t>3.3</t>
  </si>
  <si>
    <t>3.4</t>
  </si>
  <si>
    <t>ED-51093</t>
  </si>
  <si>
    <t xml:space="preserve">APILOAMENTO MANUAL EM FUNDO DE VALA COM SOQUETE,
EXCLUSIVE ESCAVAÇÃO
</t>
  </si>
  <si>
    <t>M3</t>
  </si>
  <si>
    <t>ED-51111</t>
  </si>
  <si>
    <t>ESCAVAÇÃO MECÂNICA DE VALAS COM PROFUNDIDADE MENOR
OU IGUAL A 1,5M, INCLUSIVE DESCARGA LATERAL, EXCLUSIVE
CARGA, TRANSPORTE E DESCARGA</t>
  </si>
  <si>
    <t>PAVIMENTAÇÃO - TRECHO ZONA RURAL -  (MORRO ROXO) - FERVEDOURO - MG</t>
  </si>
  <si>
    <t xml:space="preserve">PAVIMENTAÇÃO </t>
  </si>
  <si>
    <t>3.5</t>
  </si>
  <si>
    <t>ED-49812</t>
  </si>
  <si>
    <t>LASTRO DE CONCRETO MAGRO, INCLUSIVE TRANSPORTE,
LANÇAMENTO E ADENSAMENTO</t>
  </si>
  <si>
    <t>FERVEDOURO / MG, 06 DE DEZEMBRO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</si>
</sst>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color rgb="FFFF0000"/>
      <name val="Calibri"/>
      <family val="2"/>
      <scheme val="minor"/>
    </font>
    <font>
      <b/>
      <sz val="11"/>
      <name val="Calibri"/>
      <family val="2"/>
      <scheme val="minor"/>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09">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44" fontId="2" fillId="4" borderId="22" xfId="3" applyFont="1" applyFill="1" applyBorder="1" applyAlignment="1">
      <alignment horizontal="right" vertical="center"/>
    </xf>
    <xf numFmtId="4" fontId="0" fillId="3" borderId="33"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2" xfId="0" applyNumberFormat="1" applyFill="1" applyBorder="1" applyAlignment="1">
      <alignment horizontal="center" vertical="center"/>
    </xf>
    <xf numFmtId="9" fontId="0" fillId="6" borderId="40" xfId="0" applyNumberFormat="1" applyFill="1" applyBorder="1" applyAlignment="1">
      <alignment horizontal="center" vertical="center"/>
    </xf>
    <xf numFmtId="0" fontId="2" fillId="0" borderId="0" xfId="0" applyFont="1" applyAlignment="1">
      <alignment vertical="top" wrapText="1"/>
    </xf>
    <xf numFmtId="0" fontId="2" fillId="7" borderId="39" xfId="0" applyFont="1" applyFill="1" applyBorder="1" applyAlignment="1">
      <alignment horizontal="center" vertical="center"/>
    </xf>
    <xf numFmtId="49" fontId="0" fillId="7" borderId="33" xfId="0" applyNumberFormat="1" applyFill="1" applyBorder="1" applyAlignment="1">
      <alignment horizontal="center" vertical="center"/>
    </xf>
    <xf numFmtId="49" fontId="0" fillId="7" borderId="26" xfId="0" applyNumberFormat="1" applyFill="1" applyBorder="1" applyAlignment="1">
      <alignment horizontal="center" vertical="center"/>
    </xf>
    <xf numFmtId="10" fontId="0" fillId="7" borderId="26" xfId="1" applyNumberFormat="1" applyFont="1" applyFill="1" applyBorder="1" applyAlignment="1">
      <alignment horizontal="right" vertical="center"/>
    </xf>
    <xf numFmtId="0" fontId="0" fillId="7" borderId="22"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8" fillId="2" borderId="0" xfId="0" applyFont="1" applyFill="1" applyAlignment="1"/>
    <xf numFmtId="49" fontId="0" fillId="7" borderId="33" xfId="0" applyNumberFormat="1" applyFill="1" applyBorder="1" applyAlignment="1">
      <alignment horizontal="left" vertical="center" wrapText="1"/>
    </xf>
    <xf numFmtId="44" fontId="0" fillId="7" borderId="27" xfId="3" applyFont="1" applyFill="1" applyBorder="1" applyAlignment="1">
      <alignment horizontal="right" vertical="center"/>
    </xf>
    <xf numFmtId="0" fontId="0" fillId="8" borderId="36" xfId="0" applyNumberFormat="1" applyFill="1" applyBorder="1" applyAlignment="1">
      <alignment horizontal="center" vertical="center"/>
    </xf>
    <xf numFmtId="0" fontId="0" fillId="8" borderId="36" xfId="0" applyNumberFormat="1" applyFill="1" applyBorder="1" applyAlignment="1">
      <alignment horizontal="left" vertical="center"/>
    </xf>
    <xf numFmtId="0" fontId="0" fillId="8" borderId="31" xfId="0" applyNumberFormat="1" applyFill="1" applyBorder="1" applyAlignment="1">
      <alignment horizontal="center" vertical="center"/>
    </xf>
    <xf numFmtId="165" fontId="0" fillId="8" borderId="36" xfId="0" applyNumberFormat="1" applyFill="1" applyBorder="1" applyAlignment="1">
      <alignment horizontal="right" vertical="center"/>
    </xf>
    <xf numFmtId="165" fontId="0" fillId="8" borderId="24" xfId="2" applyNumberFormat="1" applyFont="1" applyFill="1" applyBorder="1" applyAlignment="1">
      <alignment horizontal="right" vertical="center"/>
    </xf>
    <xf numFmtId="10" fontId="0" fillId="8" borderId="23" xfId="1" applyNumberFormat="1" applyFont="1" applyFill="1" applyBorder="1" applyAlignment="1">
      <alignment horizontal="right" vertical="center"/>
    </xf>
    <xf numFmtId="4" fontId="0" fillId="8" borderId="25" xfId="2" applyNumberFormat="1" applyFont="1" applyFill="1" applyBorder="1" applyAlignment="1">
      <alignment horizontal="right" vertical="center"/>
    </xf>
    <xf numFmtId="4" fontId="0" fillId="8" borderId="36" xfId="2" applyNumberFormat="1" applyFont="1" applyFill="1" applyBorder="1" applyAlignment="1">
      <alignment horizontal="right" vertical="center"/>
    </xf>
    <xf numFmtId="4" fontId="0" fillId="8" borderId="31" xfId="2" applyNumberFormat="1" applyFont="1" applyFill="1" applyBorder="1" applyAlignment="1">
      <alignment horizontal="right" vertical="center"/>
    </xf>
    <xf numFmtId="2" fontId="0" fillId="7" borderId="33" xfId="0" applyNumberFormat="1" applyFill="1" applyBorder="1" applyAlignment="1">
      <alignment horizontal="center" vertical="center"/>
    </xf>
    <xf numFmtId="44" fontId="0" fillId="3" borderId="26" xfId="3" applyFont="1" applyFill="1" applyBorder="1" applyAlignment="1">
      <alignment horizontal="right" vertical="center"/>
    </xf>
    <xf numFmtId="44" fontId="2" fillId="8" borderId="31" xfId="3" applyFont="1" applyFill="1" applyBorder="1" applyAlignment="1">
      <alignment horizontal="right" vertical="center"/>
    </xf>
    <xf numFmtId="44" fontId="0" fillId="7" borderId="33" xfId="3" applyFont="1" applyFill="1" applyBorder="1" applyAlignment="1">
      <alignment horizontal="center" vertical="center"/>
    </xf>
    <xf numFmtId="0" fontId="2" fillId="8" borderId="36" xfId="0" applyNumberFormat="1" applyFont="1" applyFill="1" applyBorder="1" applyAlignment="1">
      <alignment horizontal="center" vertical="center"/>
    </xf>
    <xf numFmtId="0" fontId="2" fillId="8" borderId="36" xfId="0" applyNumberFormat="1" applyFont="1" applyFill="1" applyBorder="1" applyAlignment="1">
      <alignment horizontal="left" vertical="center"/>
    </xf>
    <xf numFmtId="0" fontId="9" fillId="2" borderId="9" xfId="0" applyFont="1" applyFill="1" applyBorder="1" applyAlignment="1">
      <alignment horizontal="left" vertical="center" wrapText="1"/>
    </xf>
    <xf numFmtId="0" fontId="10" fillId="0" borderId="0" xfId="0" applyFont="1"/>
    <xf numFmtId="0" fontId="12" fillId="0" borderId="0" xfId="0" applyFont="1" applyBorder="1" applyAlignment="1"/>
    <xf numFmtId="0" fontId="13" fillId="0" borderId="43" xfId="0" applyFont="1" applyBorder="1"/>
    <xf numFmtId="0" fontId="14" fillId="0" borderId="42" xfId="0" applyFont="1" applyBorder="1"/>
    <xf numFmtId="0" fontId="15" fillId="0" borderId="43"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4" fillId="0" borderId="45" xfId="0" applyFont="1" applyBorder="1" applyAlignment="1">
      <alignment horizontal="right"/>
    </xf>
    <xf numFmtId="0" fontId="14" fillId="0" borderId="46" xfId="0" applyFont="1" applyBorder="1"/>
    <xf numFmtId="0" fontId="0" fillId="0" borderId="0" xfId="0" applyBorder="1"/>
    <xf numFmtId="0" fontId="13" fillId="0" borderId="0" xfId="0" applyFont="1" applyBorder="1"/>
    <xf numFmtId="0" fontId="13" fillId="0" borderId="0" xfId="0" applyFont="1" applyBorder="1" applyAlignment="1">
      <alignment horizontal="center"/>
    </xf>
    <xf numFmtId="2" fontId="13" fillId="0" borderId="0" xfId="0" applyNumberFormat="1" applyFont="1" applyBorder="1"/>
    <xf numFmtId="0" fontId="14" fillId="0" borderId="0" xfId="0" applyFont="1" applyBorder="1"/>
    <xf numFmtId="0" fontId="14" fillId="0" borderId="0" xfId="0" applyFont="1" applyBorder="1" applyAlignment="1">
      <alignment horizontal="right"/>
    </xf>
    <xf numFmtId="4" fontId="14" fillId="0" borderId="0" xfId="0" applyNumberFormat="1" applyFont="1" applyBorder="1"/>
    <xf numFmtId="0" fontId="15" fillId="0" borderId="0" xfId="0" applyFont="1" applyBorder="1"/>
    <xf numFmtId="4" fontId="13" fillId="0" borderId="0" xfId="0" applyNumberFormat="1" applyFont="1" applyBorder="1" applyAlignment="1">
      <alignment horizontal="center" vertical="center" wrapText="1"/>
    </xf>
    <xf numFmtId="49" fontId="0" fillId="7" borderId="33" xfId="0" applyNumberFormat="1" applyFill="1" applyBorder="1" applyAlignment="1">
      <alignment horizontal="left" vertical="top" wrapText="1"/>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38"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49" fontId="16" fillId="7" borderId="7" xfId="0" applyNumberFormat="1" applyFont="1" applyFill="1" applyBorder="1" applyAlignment="1">
      <alignment horizontal="center" vertical="center"/>
    </xf>
    <xf numFmtId="49" fontId="16" fillId="7" borderId="8" xfId="0" applyNumberFormat="1" applyFont="1" applyFill="1" applyBorder="1" applyAlignment="1">
      <alignment horizontal="center" vertical="center"/>
    </xf>
    <xf numFmtId="0" fontId="7" fillId="7" borderId="29" xfId="0" applyFont="1" applyFill="1" applyBorder="1" applyAlignment="1">
      <alignment horizontal="center"/>
    </xf>
    <xf numFmtId="0" fontId="7" fillId="7"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3" fillId="5" borderId="34" xfId="0" applyFont="1" applyFill="1" applyBorder="1" applyAlignment="1">
      <alignment horizontal="center" vertical="center"/>
    </xf>
    <xf numFmtId="0" fontId="3" fillId="5" borderId="41" xfId="0" applyFont="1" applyFill="1" applyBorder="1" applyAlignment="1">
      <alignment horizontal="center" vertical="center"/>
    </xf>
    <xf numFmtId="0" fontId="3" fillId="5" borderId="35" xfId="0" applyFont="1" applyFill="1" applyBorder="1" applyAlignment="1">
      <alignment horizontal="center" vertic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2" fillId="0" borderId="4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2" fontId="13" fillId="0" borderId="0" xfId="0" applyNumberFormat="1" applyFont="1" applyBorder="1" applyAlignment="1">
      <alignment horizont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34</xdr:row>
      <xdr:rowOff>103299</xdr:rowOff>
    </xdr:from>
    <xdr:ext cx="3876115" cy="885825"/>
    <xdr:sp macro="" textlink="">
      <xdr:nvSpPr>
        <xdr:cNvPr id="2" name="Shape 4"/>
        <xdr:cNvSpPr txBox="1"/>
      </xdr:nvSpPr>
      <xdr:spPr>
        <a:xfrm>
          <a:off x="8198709" y="22972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3835964</xdr:colOff>
      <xdr:row>34</xdr:row>
      <xdr:rowOff>19967</xdr:rowOff>
    </xdr:from>
    <xdr:ext cx="5000625" cy="885825"/>
    <xdr:sp macro="" textlink="">
      <xdr:nvSpPr>
        <xdr:cNvPr id="3" name="Shape 5"/>
        <xdr:cNvSpPr txBox="1"/>
      </xdr:nvSpPr>
      <xdr:spPr>
        <a:xfrm>
          <a:off x="7503089" y="239467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1</xdr:col>
      <xdr:colOff>243321</xdr:colOff>
      <xdr:row>34</xdr:row>
      <xdr:rowOff>91787</xdr:rowOff>
    </xdr:from>
    <xdr:ext cx="3343275" cy="723340"/>
    <xdr:sp macro="" textlink="">
      <xdr:nvSpPr>
        <xdr:cNvPr id="4" name="Shape 6"/>
        <xdr:cNvSpPr txBox="1"/>
      </xdr:nvSpPr>
      <xdr:spPr>
        <a:xfrm>
          <a:off x="338571" y="1537941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6</xdr:col>
      <xdr:colOff>19050</xdr:colOff>
      <xdr:row>2</xdr:row>
      <xdr:rowOff>152400</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38175"/>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2"/>
  <sheetViews>
    <sheetView showGridLines="0" tabSelected="1" workbookViewId="0">
      <pane ySplit="14" topLeftCell="A24" activePane="bottomLeft" state="frozen"/>
      <selection pane="bottomLeft" activeCell="C4" sqref="C4:H4"/>
    </sheetView>
  </sheetViews>
  <sheetFormatPr defaultRowHeight="15" x14ac:dyDescent="0.25"/>
  <cols>
    <col min="1" max="1" width="2.42578125" customWidth="1"/>
    <col min="2" max="2" width="22.140625" customWidth="1"/>
    <col min="3" max="3" width="10.140625" style="7" customWidth="1"/>
    <col min="4" max="4" width="20.28515625" style="7" customWidth="1"/>
    <col min="5" max="5" width="59.85546875" style="7" customWidth="1"/>
    <col min="6" max="6" width="9.140625" style="7" customWidth="1"/>
    <col min="7" max="7" width="13.140625" style="7" customWidth="1"/>
    <col min="8" max="8" width="16.7109375" style="7" customWidth="1"/>
    <col min="9" max="9" width="13.85546875" style="7" customWidth="1"/>
    <col min="10" max="10" width="12.28515625" style="7" customWidth="1"/>
    <col min="11" max="11" width="14.28515625" style="7" customWidth="1"/>
    <col min="12" max="12" width="18.7109375" style="7" customWidth="1"/>
    <col min="13" max="13" width="14" customWidth="1"/>
    <col min="14" max="14" width="9.140625" customWidth="1"/>
    <col min="16" max="16" width="12.42578125" customWidth="1"/>
  </cols>
  <sheetData>
    <row r="1" spans="1:36" ht="15.75" thickBot="1" x14ac:dyDescent="0.3">
      <c r="C1"/>
      <c r="D1"/>
      <c r="E1"/>
      <c r="F1"/>
      <c r="G1"/>
      <c r="H1"/>
      <c r="I1"/>
      <c r="J1"/>
      <c r="K1"/>
      <c r="L1"/>
      <c r="M1" s="2"/>
      <c r="N1" s="2"/>
      <c r="O1" s="2"/>
      <c r="P1" s="2"/>
      <c r="Q1" s="2"/>
      <c r="R1" s="2"/>
      <c r="S1" s="2"/>
      <c r="T1" s="2"/>
      <c r="U1" s="2"/>
      <c r="V1" s="2"/>
      <c r="W1" s="2"/>
      <c r="X1" s="2"/>
      <c r="Y1" s="2"/>
      <c r="Z1" s="2"/>
      <c r="AA1" s="2"/>
      <c r="AB1" s="1"/>
      <c r="AC1" s="1"/>
      <c r="AD1" s="1"/>
      <c r="AE1" s="1"/>
      <c r="AF1" s="1"/>
      <c r="AG1" s="1"/>
      <c r="AH1" s="1"/>
    </row>
    <row r="2" spans="1:36" ht="22.5" thickTop="1" thickBot="1" x14ac:dyDescent="0.3">
      <c r="B2" s="80" t="s">
        <v>2</v>
      </c>
      <c r="C2" s="81"/>
      <c r="D2" s="81"/>
      <c r="E2" s="81"/>
      <c r="F2" s="82"/>
      <c r="G2" s="14" t="s">
        <v>3</v>
      </c>
      <c r="H2" s="31"/>
      <c r="I2" s="14" t="s">
        <v>4</v>
      </c>
      <c r="J2" s="32"/>
      <c r="K2" s="2"/>
      <c r="N2" s="1"/>
      <c r="O2" s="1"/>
    </row>
    <row r="3" spans="1:36" ht="55.5" customHeight="1" thickBot="1" x14ac:dyDescent="0.3">
      <c r="B3" s="6" t="s">
        <v>22</v>
      </c>
      <c r="C3" s="91" t="s">
        <v>60</v>
      </c>
      <c r="D3" s="91"/>
      <c r="E3" s="91"/>
      <c r="F3" s="91"/>
      <c r="G3" s="91"/>
      <c r="H3" s="92"/>
      <c r="I3" s="52" t="s">
        <v>33</v>
      </c>
      <c r="J3" s="18">
        <v>45266</v>
      </c>
      <c r="K3" s="34"/>
      <c r="O3" s="1"/>
    </row>
    <row r="4" spans="1:36" ht="15.75" thickBot="1" x14ac:dyDescent="0.3">
      <c r="B4" s="6" t="s">
        <v>5</v>
      </c>
      <c r="C4" s="83" t="s">
        <v>77</v>
      </c>
      <c r="D4" s="83"/>
      <c r="E4" s="83"/>
      <c r="F4" s="83"/>
      <c r="G4" s="83"/>
      <c r="H4" s="84"/>
      <c r="I4" s="12" t="s">
        <v>13</v>
      </c>
      <c r="J4" s="19"/>
      <c r="K4" s="2"/>
      <c r="O4" s="1"/>
    </row>
    <row r="5" spans="1:36" ht="15.75" thickBot="1" x14ac:dyDescent="0.3">
      <c r="B5" s="6" t="s">
        <v>6</v>
      </c>
      <c r="C5" s="20"/>
      <c r="D5" s="12" t="s">
        <v>7</v>
      </c>
      <c r="E5" s="85"/>
      <c r="F5" s="86"/>
      <c r="G5" s="12" t="s">
        <v>8</v>
      </c>
      <c r="H5" s="30" t="s">
        <v>46</v>
      </c>
      <c r="I5" s="12" t="s">
        <v>9</v>
      </c>
      <c r="J5" s="33" t="s">
        <v>47</v>
      </c>
    </row>
    <row r="6" spans="1:36" x14ac:dyDescent="0.25">
      <c r="B6" s="87" t="s">
        <v>34</v>
      </c>
      <c r="C6" s="89">
        <v>45170</v>
      </c>
      <c r="D6" s="11" t="s">
        <v>10</v>
      </c>
      <c r="E6" s="13" t="s">
        <v>27</v>
      </c>
      <c r="F6" s="21"/>
      <c r="G6" s="74" t="s">
        <v>11</v>
      </c>
      <c r="H6" s="76">
        <v>0.2097</v>
      </c>
      <c r="I6" s="74" t="s">
        <v>12</v>
      </c>
      <c r="J6" s="78">
        <v>0.114</v>
      </c>
    </row>
    <row r="7" spans="1:36" ht="15.75" thickBot="1" x14ac:dyDescent="0.3">
      <c r="B7" s="88"/>
      <c r="C7" s="90"/>
      <c r="D7" s="24" t="s">
        <v>37</v>
      </c>
      <c r="E7" s="15" t="s">
        <v>28</v>
      </c>
      <c r="F7" s="22"/>
      <c r="G7" s="75"/>
      <c r="H7" s="77"/>
      <c r="I7" s="75"/>
      <c r="J7" s="79"/>
    </row>
    <row r="8" spans="1:36" ht="16.5" thickTop="1" thickBot="1" x14ac:dyDescent="0.3"/>
    <row r="9" spans="1:36" ht="15" customHeight="1" thickTop="1" thickBot="1" x14ac:dyDescent="0.3">
      <c r="B9" s="99" t="s">
        <v>0</v>
      </c>
      <c r="C9" s="93" t="s">
        <v>29</v>
      </c>
      <c r="D9" s="94"/>
      <c r="K9"/>
    </row>
    <row r="10" spans="1:36" ht="15.75" customHeight="1" thickTop="1" thickBot="1" x14ac:dyDescent="0.3">
      <c r="B10" s="100"/>
      <c r="C10" s="97" t="s">
        <v>30</v>
      </c>
      <c r="D10" s="98"/>
      <c r="K10"/>
    </row>
    <row r="11" spans="1:36" ht="16.5" thickTop="1" thickBot="1" x14ac:dyDescent="0.3">
      <c r="B11" s="101"/>
      <c r="C11" s="95" t="s">
        <v>1</v>
      </c>
      <c r="D11" s="96"/>
      <c r="E11"/>
      <c r="F11"/>
      <c r="G11"/>
      <c r="H11"/>
      <c r="I11"/>
      <c r="J11"/>
      <c r="K11" s="29"/>
      <c r="L11"/>
      <c r="AI11" s="3"/>
      <c r="AJ11" s="4"/>
    </row>
    <row r="12" spans="1:36" ht="16.5" thickTop="1" thickBot="1" x14ac:dyDescent="0.3">
      <c r="C12"/>
      <c r="D12"/>
      <c r="E12"/>
      <c r="F12"/>
      <c r="G12"/>
      <c r="H12" s="16" t="s">
        <v>25</v>
      </c>
      <c r="I12"/>
      <c r="J12"/>
      <c r="K12"/>
      <c r="L12" s="16" t="s">
        <v>21</v>
      </c>
    </row>
    <row r="13" spans="1:36" ht="15.75" thickBot="1" x14ac:dyDescent="0.3">
      <c r="C13"/>
      <c r="D13"/>
      <c r="E13"/>
      <c r="F13"/>
      <c r="G13"/>
      <c r="H13" s="28" t="s">
        <v>32</v>
      </c>
      <c r="I13"/>
      <c r="J13"/>
      <c r="K13"/>
      <c r="L13" s="9">
        <f>L15+L18+L23</f>
        <v>420996.39776724996</v>
      </c>
    </row>
    <row r="14" spans="1:36" ht="49.5" customHeight="1" thickBot="1" x14ac:dyDescent="0.3">
      <c r="A14" s="1"/>
      <c r="B14" s="16" t="s">
        <v>14</v>
      </c>
      <c r="C14" s="16" t="s">
        <v>15</v>
      </c>
      <c r="D14" s="16" t="s">
        <v>16</v>
      </c>
      <c r="E14" s="17" t="s">
        <v>17</v>
      </c>
      <c r="F14" s="16" t="s">
        <v>18</v>
      </c>
      <c r="G14" s="16" t="s">
        <v>19</v>
      </c>
      <c r="H14" s="16" t="s">
        <v>26</v>
      </c>
      <c r="I14" s="16" t="s">
        <v>20</v>
      </c>
      <c r="J14" s="16" t="s">
        <v>24</v>
      </c>
      <c r="K14" s="17" t="s">
        <v>31</v>
      </c>
      <c r="L14" s="16" t="s">
        <v>23</v>
      </c>
      <c r="O14" s="23"/>
    </row>
    <row r="15" spans="1:36" ht="15" customHeight="1" x14ac:dyDescent="0.25">
      <c r="A15" s="5"/>
      <c r="B15" s="50">
        <v>1</v>
      </c>
      <c r="C15" s="37"/>
      <c r="D15" s="37"/>
      <c r="E15" s="51" t="s">
        <v>39</v>
      </c>
      <c r="F15" s="39"/>
      <c r="G15" s="40"/>
      <c r="H15" s="41"/>
      <c r="I15" s="42"/>
      <c r="J15" s="43"/>
      <c r="K15" s="44"/>
      <c r="L15" s="48">
        <f>L16+L17</f>
        <v>2112.3418490000004</v>
      </c>
    </row>
    <row r="16" spans="1:36" ht="95.25" customHeight="1" x14ac:dyDescent="0.25">
      <c r="A16" s="1"/>
      <c r="B16" s="25" t="s">
        <v>38</v>
      </c>
      <c r="C16" s="25" t="s">
        <v>35</v>
      </c>
      <c r="D16" s="25" t="s">
        <v>36</v>
      </c>
      <c r="E16" s="35" t="s">
        <v>40</v>
      </c>
      <c r="F16" s="26" t="s">
        <v>41</v>
      </c>
      <c r="G16" s="46">
        <v>4.5</v>
      </c>
      <c r="H16" s="36">
        <v>310.26</v>
      </c>
      <c r="I16" s="27">
        <f>H6</f>
        <v>0.2097</v>
      </c>
      <c r="J16" s="8">
        <f t="shared" ref="J16:J24" si="0">IF(LEFT($H$13,5)="CUSTO",H16,H16/(1+I16))</f>
        <v>310.26</v>
      </c>
      <c r="K16" s="10">
        <f t="shared" ref="K16:K24" si="1">J16*(1+I16)</f>
        <v>375.32152200000002</v>
      </c>
      <c r="L16" s="47">
        <f t="shared" ref="L16:L24" si="2">K16*G16</f>
        <v>1688.9468490000002</v>
      </c>
    </row>
    <row r="17" spans="1:13" ht="36" customHeight="1" thickBot="1" x14ac:dyDescent="0.3">
      <c r="A17" s="1"/>
      <c r="B17" s="25" t="s">
        <v>55</v>
      </c>
      <c r="C17" s="25" t="s">
        <v>56</v>
      </c>
      <c r="D17" s="25" t="s">
        <v>43</v>
      </c>
      <c r="E17" s="35" t="s">
        <v>57</v>
      </c>
      <c r="F17" s="26" t="s">
        <v>45</v>
      </c>
      <c r="G17" s="46">
        <v>500</v>
      </c>
      <c r="H17" s="36">
        <v>0.7</v>
      </c>
      <c r="I17" s="27">
        <f>H6</f>
        <v>0.2097</v>
      </c>
      <c r="J17" s="8">
        <f t="shared" ref="J17" si="3">IF(LEFT($H$13,5)="CUSTO",H17,H17/(1+I17))</f>
        <v>0.7</v>
      </c>
      <c r="K17" s="10">
        <f t="shared" ref="K17" si="4">J17*(1+I17)</f>
        <v>0.84678999999999993</v>
      </c>
      <c r="L17" s="47">
        <f t="shared" ref="L17" si="5">K17*G17</f>
        <v>423.39499999999998</v>
      </c>
    </row>
    <row r="18" spans="1:13" ht="15" customHeight="1" x14ac:dyDescent="0.25">
      <c r="A18" s="5"/>
      <c r="B18" s="50">
        <v>2</v>
      </c>
      <c r="C18" s="37"/>
      <c r="D18" s="37"/>
      <c r="E18" s="51" t="s">
        <v>78</v>
      </c>
      <c r="F18" s="39"/>
      <c r="G18" s="40"/>
      <c r="H18" s="41"/>
      <c r="I18" s="42"/>
      <c r="J18" s="43"/>
      <c r="K18" s="44"/>
      <c r="L18" s="48">
        <f>L19+L20+L21+L22</f>
        <v>409900.79649999994</v>
      </c>
    </row>
    <row r="19" spans="1:13" ht="30" x14ac:dyDescent="0.25">
      <c r="A19" s="1"/>
      <c r="B19" s="25" t="s">
        <v>42</v>
      </c>
      <c r="C19" s="25" t="s">
        <v>52</v>
      </c>
      <c r="D19" s="25" t="s">
        <v>43</v>
      </c>
      <c r="E19" s="35" t="s">
        <v>53</v>
      </c>
      <c r="F19" s="26" t="s">
        <v>41</v>
      </c>
      <c r="G19" s="46">
        <f>500*7</f>
        <v>3500</v>
      </c>
      <c r="H19" s="49">
        <v>1.23</v>
      </c>
      <c r="I19" s="27">
        <f>H6</f>
        <v>0.2097</v>
      </c>
      <c r="J19" s="8">
        <f t="shared" si="0"/>
        <v>1.23</v>
      </c>
      <c r="K19" s="10">
        <f t="shared" si="1"/>
        <v>1.4879309999999999</v>
      </c>
      <c r="L19" s="47">
        <f t="shared" si="2"/>
        <v>5207.7584999999999</v>
      </c>
    </row>
    <row r="20" spans="1:13" ht="90" x14ac:dyDescent="0.25">
      <c r="A20" s="1"/>
      <c r="B20" s="25" t="s">
        <v>48</v>
      </c>
      <c r="C20" s="25" t="s">
        <v>50</v>
      </c>
      <c r="D20" s="25" t="s">
        <v>36</v>
      </c>
      <c r="E20" s="35" t="s">
        <v>51</v>
      </c>
      <c r="F20" s="26" t="s">
        <v>45</v>
      </c>
      <c r="G20" s="46">
        <v>1000</v>
      </c>
      <c r="H20" s="49">
        <v>59.78</v>
      </c>
      <c r="I20" s="27">
        <v>0.2097</v>
      </c>
      <c r="J20" s="8">
        <f t="shared" ref="J20" si="6">IF(LEFT($H$13,5)="CUSTO",H20,H20/(1+I20))</f>
        <v>59.78</v>
      </c>
      <c r="K20" s="10">
        <f t="shared" ref="K20" si="7">J20*(1+I20)</f>
        <v>72.315866</v>
      </c>
      <c r="L20" s="47">
        <f t="shared" ref="L20" si="8">K20*G20</f>
        <v>72315.865999999995</v>
      </c>
    </row>
    <row r="21" spans="1:13" ht="60" x14ac:dyDescent="0.25">
      <c r="A21" s="1"/>
      <c r="B21" s="25" t="s">
        <v>49</v>
      </c>
      <c r="C21" s="25" t="s">
        <v>44</v>
      </c>
      <c r="D21" s="25" t="s">
        <v>36</v>
      </c>
      <c r="E21" s="35" t="s">
        <v>54</v>
      </c>
      <c r="F21" s="26" t="s">
        <v>41</v>
      </c>
      <c r="G21" s="46">
        <f>500*6</f>
        <v>3000</v>
      </c>
      <c r="H21" s="36">
        <v>76.66</v>
      </c>
      <c r="I21" s="27">
        <f>H6</f>
        <v>0.2097</v>
      </c>
      <c r="J21" s="8">
        <f t="shared" si="0"/>
        <v>76.66</v>
      </c>
      <c r="K21" s="10">
        <f t="shared" si="1"/>
        <v>92.735602</v>
      </c>
      <c r="L21" s="47">
        <f t="shared" si="2"/>
        <v>278206.80599999998</v>
      </c>
    </row>
    <row r="22" spans="1:13" ht="75.75" thickBot="1" x14ac:dyDescent="0.3">
      <c r="A22" s="1"/>
      <c r="B22" s="25" t="s">
        <v>64</v>
      </c>
      <c r="C22" s="25" t="s">
        <v>58</v>
      </c>
      <c r="D22" s="25" t="s">
        <v>36</v>
      </c>
      <c r="E22" s="35" t="s">
        <v>59</v>
      </c>
      <c r="F22" s="26" t="s">
        <v>45</v>
      </c>
      <c r="G22" s="46">
        <v>1000</v>
      </c>
      <c r="H22" s="36">
        <v>44.78</v>
      </c>
      <c r="I22" s="27">
        <f>H6</f>
        <v>0.2097</v>
      </c>
      <c r="J22" s="8">
        <f t="shared" si="0"/>
        <v>44.78</v>
      </c>
      <c r="K22" s="10">
        <f t="shared" si="1"/>
        <v>54.170366000000001</v>
      </c>
      <c r="L22" s="47">
        <f t="shared" si="2"/>
        <v>54170.366000000002</v>
      </c>
    </row>
    <row r="23" spans="1:13" ht="15" customHeight="1" x14ac:dyDescent="0.25">
      <c r="A23" s="5"/>
      <c r="B23" s="50">
        <v>3</v>
      </c>
      <c r="C23" s="37"/>
      <c r="D23" s="37"/>
      <c r="E23" s="51" t="s">
        <v>69</v>
      </c>
      <c r="F23" s="39"/>
      <c r="G23" s="40"/>
      <c r="H23" s="41"/>
      <c r="I23" s="42"/>
      <c r="J23" s="43"/>
      <c r="K23" s="44"/>
      <c r="L23" s="48">
        <f>L24+L25+L26+L27+L28</f>
        <v>8983.2594182499997</v>
      </c>
    </row>
    <row r="24" spans="1:13" ht="45" x14ac:dyDescent="0.25">
      <c r="A24" s="1"/>
      <c r="B24" s="25" t="s">
        <v>67</v>
      </c>
      <c r="C24" s="25" t="s">
        <v>61</v>
      </c>
      <c r="D24" s="25" t="s">
        <v>36</v>
      </c>
      <c r="E24" s="35" t="s">
        <v>62</v>
      </c>
      <c r="F24" s="26" t="s">
        <v>63</v>
      </c>
      <c r="G24" s="46">
        <v>2</v>
      </c>
      <c r="H24" s="36">
        <v>1741.52</v>
      </c>
      <c r="I24" s="27">
        <f>H6</f>
        <v>0.2097</v>
      </c>
      <c r="J24" s="8">
        <f t="shared" si="0"/>
        <v>1741.52</v>
      </c>
      <c r="K24" s="10">
        <f t="shared" si="1"/>
        <v>2106.7167439999998</v>
      </c>
      <c r="L24" s="47">
        <f t="shared" si="2"/>
        <v>4213.4334879999997</v>
      </c>
    </row>
    <row r="25" spans="1:13" ht="45" x14ac:dyDescent="0.25">
      <c r="A25" s="1"/>
      <c r="B25" s="25" t="s">
        <v>68</v>
      </c>
      <c r="C25" s="25" t="s">
        <v>65</v>
      </c>
      <c r="D25" s="25" t="s">
        <v>36</v>
      </c>
      <c r="E25" s="35" t="s">
        <v>66</v>
      </c>
      <c r="F25" s="26" t="s">
        <v>45</v>
      </c>
      <c r="G25" s="46">
        <v>15</v>
      </c>
      <c r="H25" s="36">
        <v>175.45</v>
      </c>
      <c r="I25" s="27">
        <f>H6</f>
        <v>0.2097</v>
      </c>
      <c r="J25" s="8">
        <f t="shared" ref="J25" si="9">IF(LEFT($H$13,5)="CUSTO",H25,H25/(1+I25))</f>
        <v>175.45</v>
      </c>
      <c r="K25" s="10">
        <f t="shared" ref="K25" si="10">J25*(1+I25)</f>
        <v>212.24186499999999</v>
      </c>
      <c r="L25" s="47">
        <f t="shared" ref="L25" si="11">K25*G25</f>
        <v>3183.6279749999999</v>
      </c>
    </row>
    <row r="26" spans="1:13" ht="45" x14ac:dyDescent="0.25">
      <c r="A26" s="1"/>
      <c r="B26" s="25" t="s">
        <v>70</v>
      </c>
      <c r="C26" s="25" t="s">
        <v>75</v>
      </c>
      <c r="D26" s="25" t="s">
        <v>36</v>
      </c>
      <c r="E26" s="35" t="s">
        <v>76</v>
      </c>
      <c r="F26" s="26" t="s">
        <v>74</v>
      </c>
      <c r="G26" s="46">
        <v>24</v>
      </c>
      <c r="H26" s="36">
        <v>10.31</v>
      </c>
      <c r="I26" s="27">
        <f>H6</f>
        <v>0.2097</v>
      </c>
      <c r="J26" s="8">
        <f t="shared" ref="J26" si="12">IF(LEFT($H$13,5)="CUSTO",H26,H26/(1+I26))</f>
        <v>10.31</v>
      </c>
      <c r="K26" s="10">
        <f t="shared" ref="K26" si="13">J26*(1+I26)</f>
        <v>12.472007000000001</v>
      </c>
      <c r="L26" s="47">
        <f t="shared" ref="L26" si="14">K26*G26</f>
        <v>299.32816800000001</v>
      </c>
    </row>
    <row r="27" spans="1:13" ht="35.25" customHeight="1" x14ac:dyDescent="0.25">
      <c r="A27" s="1"/>
      <c r="B27" s="25" t="s">
        <v>71</v>
      </c>
      <c r="C27" s="25" t="s">
        <v>72</v>
      </c>
      <c r="D27" s="25" t="s">
        <v>36</v>
      </c>
      <c r="E27" s="73" t="s">
        <v>73</v>
      </c>
      <c r="F27" s="26" t="s">
        <v>41</v>
      </c>
      <c r="G27" s="46">
        <v>15</v>
      </c>
      <c r="H27" s="36">
        <v>22.72</v>
      </c>
      <c r="I27" s="27">
        <f>H6</f>
        <v>0.2097</v>
      </c>
      <c r="J27" s="8">
        <f t="shared" ref="J27" si="15">IF(LEFT($H$13,5)="CUSTO",H27,H27/(1+I27))</f>
        <v>22.72</v>
      </c>
      <c r="K27" s="10">
        <f t="shared" ref="K27" si="16">J27*(1+I27)</f>
        <v>27.484383999999999</v>
      </c>
      <c r="L27" s="47">
        <f t="shared" ref="L27" si="17">K27*G27</f>
        <v>412.26576</v>
      </c>
    </row>
    <row r="28" spans="1:13" ht="35.25" customHeight="1" thickBot="1" x14ac:dyDescent="0.3">
      <c r="A28" s="1"/>
      <c r="B28" s="25" t="s">
        <v>79</v>
      </c>
      <c r="C28" s="25" t="s">
        <v>80</v>
      </c>
      <c r="D28" s="25" t="s">
        <v>36</v>
      </c>
      <c r="E28" s="73" t="s">
        <v>81</v>
      </c>
      <c r="F28" s="26" t="s">
        <v>74</v>
      </c>
      <c r="G28" s="46">
        <f>(1.5*1.5*0.1)*2+(0.6*15*0.1)</f>
        <v>1.35</v>
      </c>
      <c r="H28" s="36">
        <v>535.54999999999995</v>
      </c>
      <c r="I28" s="27">
        <f>H6</f>
        <v>0.2097</v>
      </c>
      <c r="J28" s="8">
        <f t="shared" ref="J28" si="18">IF(LEFT($H$13,5)="CUSTO",H28,H28/(1+I28))</f>
        <v>535.54999999999995</v>
      </c>
      <c r="K28" s="10">
        <f t="shared" ref="K28" si="19">J28*(1+I28)</f>
        <v>647.85483499999998</v>
      </c>
      <c r="L28" s="47">
        <f t="shared" ref="L28" si="20">K28*G28</f>
        <v>874.60402725000006</v>
      </c>
    </row>
    <row r="29" spans="1:13" ht="15" customHeight="1" thickBot="1" x14ac:dyDescent="0.3">
      <c r="A29" s="5"/>
      <c r="B29" s="37"/>
      <c r="C29" s="37"/>
      <c r="D29" s="37"/>
      <c r="E29" s="38"/>
      <c r="F29" s="39"/>
      <c r="G29" s="40"/>
      <c r="H29" s="41"/>
      <c r="I29" s="42"/>
      <c r="J29" s="43"/>
      <c r="K29" s="44"/>
      <c r="L29" s="45"/>
    </row>
    <row r="30" spans="1:13" s="53" customFormat="1" ht="12.75" customHeight="1" x14ac:dyDescent="0.2">
      <c r="B30" s="102" t="s">
        <v>82</v>
      </c>
      <c r="C30" s="103"/>
      <c r="D30" s="103"/>
      <c r="E30" s="103"/>
      <c r="F30" s="103"/>
      <c r="G30" s="103"/>
      <c r="H30" s="103"/>
      <c r="I30" s="103"/>
      <c r="J30" s="103"/>
      <c r="K30" s="103"/>
      <c r="L30" s="104"/>
      <c r="M30" s="54"/>
    </row>
    <row r="31" spans="1:13" s="53" customFormat="1" ht="12.75" customHeight="1" x14ac:dyDescent="0.2">
      <c r="B31" s="105"/>
      <c r="C31" s="106"/>
      <c r="D31" s="106"/>
      <c r="E31" s="106"/>
      <c r="F31" s="106"/>
      <c r="G31" s="106"/>
      <c r="H31" s="106"/>
      <c r="I31" s="106"/>
      <c r="J31" s="106"/>
      <c r="K31" s="106"/>
      <c r="L31" s="107"/>
      <c r="M31" s="54"/>
    </row>
    <row r="32" spans="1:13" s="53" customFormat="1" ht="16.149999999999999" customHeight="1" x14ac:dyDescent="0.2">
      <c r="B32" s="55"/>
      <c r="C32" s="65"/>
      <c r="D32" s="65"/>
      <c r="E32" s="65"/>
      <c r="F32" s="66"/>
      <c r="G32" s="67"/>
      <c r="H32" s="65"/>
      <c r="I32" s="68"/>
      <c r="J32" s="69"/>
      <c r="K32" s="68"/>
      <c r="L32" s="56"/>
      <c r="M32" s="54"/>
    </row>
    <row r="33" spans="2:13" s="53" customFormat="1" ht="12.75" customHeight="1" x14ac:dyDescent="0.2">
      <c r="B33" s="55"/>
      <c r="C33" s="65"/>
      <c r="D33" s="65"/>
      <c r="E33" s="68"/>
      <c r="F33" s="66"/>
      <c r="G33" s="68"/>
      <c r="H33" s="68"/>
      <c r="I33" s="68"/>
      <c r="J33" s="69"/>
      <c r="K33" s="70"/>
      <c r="L33" s="56"/>
      <c r="M33" s="54"/>
    </row>
    <row r="34" spans="2:13" s="53" customFormat="1" ht="12.75" customHeight="1" x14ac:dyDescent="0.2">
      <c r="B34" s="57"/>
      <c r="C34" s="71"/>
      <c r="D34" s="65"/>
      <c r="E34" s="68"/>
      <c r="F34" s="66"/>
      <c r="G34" s="69"/>
      <c r="H34" s="70"/>
      <c r="I34" s="68"/>
      <c r="J34" s="69"/>
      <c r="K34" s="68"/>
      <c r="L34" s="56"/>
      <c r="M34" s="54"/>
    </row>
    <row r="35" spans="2:13" s="53" customFormat="1" ht="12.75" customHeight="1" x14ac:dyDescent="0.2">
      <c r="B35" s="55"/>
      <c r="C35" s="65"/>
      <c r="D35" s="65"/>
      <c r="E35" s="108"/>
      <c r="F35" s="108"/>
      <c r="G35" s="69"/>
      <c r="H35" s="68"/>
      <c r="I35" s="68"/>
      <c r="J35" s="69"/>
      <c r="K35" s="68"/>
      <c r="L35" s="56"/>
      <c r="M35" s="54"/>
    </row>
    <row r="36" spans="2:13" s="53" customFormat="1" ht="12.75" customHeight="1" x14ac:dyDescent="0.2">
      <c r="B36" s="55"/>
      <c r="C36" s="65"/>
      <c r="D36" s="65"/>
      <c r="E36" s="108"/>
      <c r="F36" s="108"/>
      <c r="G36" s="69"/>
      <c r="H36" s="68"/>
      <c r="I36" s="68"/>
      <c r="J36" s="69"/>
      <c r="K36" s="68"/>
      <c r="L36" s="56"/>
      <c r="M36" s="54"/>
    </row>
    <row r="37" spans="2:13" s="53" customFormat="1" ht="12.75" customHeight="1" x14ac:dyDescent="0.2">
      <c r="B37" s="55"/>
      <c r="C37" s="65"/>
      <c r="D37" s="65"/>
      <c r="E37" s="108"/>
      <c r="F37" s="108"/>
      <c r="G37" s="69"/>
      <c r="H37" s="68"/>
      <c r="I37" s="68"/>
      <c r="J37" s="69"/>
      <c r="K37" s="72"/>
      <c r="L37" s="56"/>
      <c r="M37" s="54"/>
    </row>
    <row r="38" spans="2:13" s="53" customFormat="1" ht="12.75" customHeight="1" x14ac:dyDescent="0.2">
      <c r="B38" s="55"/>
      <c r="C38" s="65"/>
      <c r="D38" s="65"/>
      <c r="E38" s="108"/>
      <c r="F38" s="108"/>
      <c r="G38" s="108"/>
      <c r="H38" s="108"/>
      <c r="I38" s="68"/>
      <c r="J38" s="69"/>
      <c r="K38" s="68"/>
      <c r="L38" s="56"/>
      <c r="M38" s="54"/>
    </row>
    <row r="39" spans="2:13" s="53" customFormat="1" ht="12.75" customHeight="1" x14ac:dyDescent="0.2">
      <c r="B39" s="55"/>
      <c r="C39" s="65"/>
      <c r="D39" s="65"/>
      <c r="E39" s="108"/>
      <c r="F39" s="108"/>
      <c r="G39" s="108"/>
      <c r="H39" s="108"/>
      <c r="I39" s="68"/>
      <c r="J39" s="69"/>
      <c r="K39" s="68"/>
      <c r="L39" s="56"/>
      <c r="M39" s="54"/>
    </row>
    <row r="40" spans="2:13" s="53" customFormat="1" ht="12.75" customHeight="1" x14ac:dyDescent="0.2">
      <c r="B40" s="55"/>
      <c r="C40" s="65"/>
      <c r="D40" s="65"/>
      <c r="E40" s="108"/>
      <c r="F40" s="108"/>
      <c r="G40" s="108"/>
      <c r="H40" s="108"/>
      <c r="I40" s="68"/>
      <c r="J40" s="69"/>
      <c r="K40" s="68"/>
      <c r="L40" s="56"/>
      <c r="M40" s="54"/>
    </row>
    <row r="41" spans="2:13" s="53" customFormat="1" ht="12.75" customHeight="1" thickBot="1" x14ac:dyDescent="0.25">
      <c r="B41" s="58"/>
      <c r="C41" s="59"/>
      <c r="D41" s="59"/>
      <c r="E41" s="59"/>
      <c r="F41" s="60"/>
      <c r="G41" s="61"/>
      <c r="H41" s="59"/>
      <c r="I41" s="59"/>
      <c r="J41" s="62"/>
      <c r="K41" s="59"/>
      <c r="L41" s="63"/>
      <c r="M41" s="54"/>
    </row>
    <row r="42" spans="2:13" x14ac:dyDescent="0.25">
      <c r="M42" s="64"/>
    </row>
  </sheetData>
  <mergeCells count="25">
    <mergeCell ref="E38:F38"/>
    <mergeCell ref="G38:H38"/>
    <mergeCell ref="E39:F39"/>
    <mergeCell ref="G39:H39"/>
    <mergeCell ref="E40:F40"/>
    <mergeCell ref="G40:H40"/>
    <mergeCell ref="B30:L30"/>
    <mergeCell ref="B31:L31"/>
    <mergeCell ref="E35:F35"/>
    <mergeCell ref="E36:F36"/>
    <mergeCell ref="E37:F37"/>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6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2023-12-14T13:16:25Z</cp:lastPrinted>
  <dcterms:created xsi:type="dcterms:W3CDTF">2022-07-05T20:48:01Z</dcterms:created>
  <dcterms:modified xsi:type="dcterms:W3CDTF">2023-12-18T18:53:11Z</dcterms:modified>
</cp:coreProperties>
</file>