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APAE\"/>
    </mc:Choice>
  </mc:AlternateContent>
  <bookViews>
    <workbookView xWindow="0" yWindow="0" windowWidth="28800" windowHeight="11685" activeTab="1"/>
  </bookViews>
  <sheets>
    <sheet name="Table 1" sheetId="1" r:id="rId1"/>
    <sheet name="Table 2" sheetId="2" r:id="rId2"/>
    <sheet name="Planilha1" sheetId="3" r:id="rId3"/>
    <sheet name="CRONGRAMA" sheetId="4" r:id="rId4"/>
  </sheets>
  <externalReferences>
    <externalReference r:id="rId5"/>
  </externalReferences>
  <calcPr calcId="162913"/>
</workbook>
</file>

<file path=xl/calcChain.xml><?xml version="1.0" encoding="utf-8"?>
<calcChain xmlns="http://schemas.openxmlformats.org/spreadsheetml/2006/main">
  <c r="H3" i="1" l="1"/>
  <c r="G7" i="4"/>
  <c r="L43" i="4"/>
  <c r="K43" i="4"/>
  <c r="K42" i="4" s="1"/>
  <c r="J43" i="4"/>
  <c r="I43" i="4"/>
  <c r="H43" i="4"/>
  <c r="G43" i="4"/>
  <c r="L33" i="4"/>
  <c r="K33" i="4"/>
  <c r="J42" i="4"/>
  <c r="I42" i="4"/>
  <c r="L42" i="4"/>
  <c r="L41" i="4"/>
  <c r="L39" i="4"/>
  <c r="L37" i="4"/>
  <c r="K37" i="4"/>
  <c r="K35" i="4"/>
  <c r="J35" i="4"/>
  <c r="L31" i="4"/>
  <c r="J29" i="4"/>
  <c r="J27" i="4"/>
  <c r="K25" i="4"/>
  <c r="J25" i="4"/>
  <c r="K23" i="4"/>
  <c r="I23" i="4"/>
  <c r="I17" i="4"/>
  <c r="G17" i="4"/>
  <c r="H17" i="4"/>
  <c r="F43" i="4"/>
  <c r="I69" i="2"/>
  <c r="F41" i="4"/>
  <c r="F39" i="4"/>
  <c r="F37" i="4"/>
  <c r="F35" i="4"/>
  <c r="J14" i="2"/>
  <c r="J69" i="2"/>
  <c r="I14" i="2"/>
  <c r="J66" i="1"/>
  <c r="I66" i="1"/>
  <c r="J76" i="1"/>
  <c r="F31" i="4"/>
  <c r="F33" i="4"/>
  <c r="J62" i="1"/>
  <c r="I62" i="1"/>
  <c r="I76" i="1"/>
  <c r="F17" i="4"/>
  <c r="F19" i="4"/>
  <c r="F23" i="4"/>
  <c r="F25" i="4"/>
  <c r="F27" i="4"/>
  <c r="I67" i="1"/>
  <c r="H61" i="1"/>
  <c r="I39" i="4"/>
  <c r="D40" i="4"/>
  <c r="D38" i="4"/>
  <c r="D36" i="4"/>
  <c r="D34" i="4"/>
  <c r="D32" i="4"/>
  <c r="D30" i="4"/>
  <c r="I37" i="4"/>
  <c r="G37" i="4"/>
  <c r="H37" i="4"/>
  <c r="I35" i="4"/>
  <c r="D28" i="4"/>
  <c r="D26" i="4"/>
  <c r="D24" i="4"/>
  <c r="D22" i="4"/>
  <c r="D20" i="4"/>
  <c r="D18" i="4"/>
  <c r="D16" i="4"/>
  <c r="D14" i="4"/>
  <c r="D12" i="4"/>
  <c r="D10" i="4"/>
  <c r="I41" i="4"/>
  <c r="B12" i="4"/>
  <c r="B10" i="4"/>
  <c r="B7" i="4"/>
  <c r="I72" i="1"/>
  <c r="H72" i="1"/>
  <c r="J72" i="1" s="1"/>
  <c r="I71" i="1"/>
  <c r="H71" i="1"/>
  <c r="J71" i="1" s="1"/>
  <c r="I70" i="1"/>
  <c r="H70" i="1"/>
  <c r="J70" i="1" s="1"/>
  <c r="H69" i="1"/>
  <c r="J69" i="1" s="1"/>
  <c r="I69" i="1"/>
  <c r="I68" i="2"/>
  <c r="J68" i="2"/>
  <c r="J66" i="2"/>
  <c r="I66" i="2"/>
  <c r="J65" i="2"/>
  <c r="J62" i="2"/>
  <c r="J8" i="2"/>
  <c r="I8" i="2"/>
  <c r="J47" i="2"/>
  <c r="J50" i="2"/>
  <c r="J51" i="2"/>
  <c r="J48" i="2" s="1"/>
  <c r="J52" i="2"/>
  <c r="J53" i="2"/>
  <c r="J54" i="2"/>
  <c r="J55" i="2"/>
  <c r="J56" i="2"/>
  <c r="J57" i="2"/>
  <c r="J58" i="2"/>
  <c r="J59" i="2"/>
  <c r="J60" i="2"/>
  <c r="J61" i="2"/>
  <c r="J63" i="2"/>
  <c r="J64" i="2"/>
  <c r="J49" i="2"/>
  <c r="I49" i="2"/>
  <c r="I64" i="2"/>
  <c r="I48" i="2"/>
  <c r="H64" i="2"/>
  <c r="H45" i="1"/>
  <c r="J45" i="1" s="1"/>
  <c r="I45" i="1"/>
  <c r="I41" i="1"/>
  <c r="H41" i="1"/>
  <c r="J41" i="1" s="1"/>
  <c r="I40" i="1"/>
  <c r="H40" i="1"/>
  <c r="J40" i="1" s="1"/>
  <c r="I32" i="1"/>
  <c r="I33" i="1"/>
  <c r="H33" i="1"/>
  <c r="J33" i="1" s="1"/>
  <c r="H32" i="1"/>
  <c r="J32" i="1" s="1"/>
  <c r="F25" i="1"/>
  <c r="F28" i="1"/>
  <c r="F27" i="1"/>
  <c r="F24" i="1"/>
  <c r="F23" i="1"/>
  <c r="F22" i="1"/>
  <c r="H39" i="4" l="1"/>
  <c r="G39" i="4"/>
  <c r="H35" i="4"/>
  <c r="G35" i="4"/>
  <c r="H41" i="4"/>
  <c r="G41" i="4"/>
  <c r="J10" i="2"/>
  <c r="J15" i="2"/>
  <c r="J67" i="2"/>
  <c r="I67" i="2"/>
  <c r="I65" i="2"/>
  <c r="J42" i="2"/>
  <c r="I42" i="2"/>
  <c r="J35" i="2"/>
  <c r="J18" i="2"/>
  <c r="I18" i="2"/>
  <c r="I15" i="2"/>
  <c r="I74" i="1"/>
  <c r="I75" i="1"/>
  <c r="I68" i="1"/>
  <c r="I73" i="1"/>
  <c r="I64" i="1"/>
  <c r="I65" i="1"/>
  <c r="I63" i="1"/>
  <c r="I57" i="1"/>
  <c r="I58" i="1"/>
  <c r="I60" i="1"/>
  <c r="I61" i="1"/>
  <c r="I56" i="1"/>
  <c r="I48" i="1"/>
  <c r="I49" i="1"/>
  <c r="I50" i="1"/>
  <c r="I51" i="1"/>
  <c r="I52" i="1"/>
  <c r="I53" i="1"/>
  <c r="I54" i="1"/>
  <c r="I47" i="1"/>
  <c r="I46" i="1" s="1"/>
  <c r="I44" i="1"/>
  <c r="I43" i="1"/>
  <c r="I42" i="1" s="1"/>
  <c r="I39" i="1"/>
  <c r="I37" i="1"/>
  <c r="I35" i="1"/>
  <c r="I34" i="1" s="1"/>
  <c r="I31" i="1"/>
  <c r="I30" i="1" s="1"/>
  <c r="I24" i="1"/>
  <c r="I28" i="1"/>
  <c r="I29" i="1"/>
  <c r="I16" i="1"/>
  <c r="I13" i="1"/>
  <c r="I12" i="1"/>
  <c r="H12" i="1"/>
  <c r="J12" i="1" s="1"/>
  <c r="H13" i="1"/>
  <c r="J13" i="1" s="1"/>
  <c r="H14" i="1"/>
  <c r="H15" i="1"/>
  <c r="H16" i="1"/>
  <c r="J16" i="1" s="1"/>
  <c r="H17" i="1"/>
  <c r="H18" i="1"/>
  <c r="H19" i="1"/>
  <c r="H20" i="1"/>
  <c r="H21" i="1"/>
  <c r="H22" i="1"/>
  <c r="H23" i="1"/>
  <c r="H24" i="1"/>
  <c r="J24" i="1" s="1"/>
  <c r="H25" i="1"/>
  <c r="H26" i="1"/>
  <c r="H27" i="1"/>
  <c r="H28" i="1"/>
  <c r="J28" i="1" s="1"/>
  <c r="H29" i="1"/>
  <c r="J29" i="1" s="1"/>
  <c r="H31" i="1"/>
  <c r="J31" i="1" s="1"/>
  <c r="H35" i="1"/>
  <c r="J35" i="1" s="1"/>
  <c r="J34" i="1" s="1"/>
  <c r="F21" i="4" s="1"/>
  <c r="H37" i="1"/>
  <c r="J37" i="1" s="1"/>
  <c r="H38" i="1"/>
  <c r="H39" i="1"/>
  <c r="J39" i="1" s="1"/>
  <c r="H43" i="1"/>
  <c r="J43" i="1" s="1"/>
  <c r="H44" i="1"/>
  <c r="J44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6" i="1"/>
  <c r="J56" i="1" s="1"/>
  <c r="H57" i="1"/>
  <c r="J57" i="1" s="1"/>
  <c r="H58" i="1"/>
  <c r="J58" i="1" s="1"/>
  <c r="H59" i="1"/>
  <c r="H60" i="1"/>
  <c r="J60" i="1" s="1"/>
  <c r="J61" i="1"/>
  <c r="H63" i="1"/>
  <c r="J63" i="1" s="1"/>
  <c r="H64" i="1"/>
  <c r="J64" i="1" s="1"/>
  <c r="H65" i="1"/>
  <c r="J65" i="1" s="1"/>
  <c r="H67" i="1"/>
  <c r="J67" i="1" s="1"/>
  <c r="H68" i="1"/>
  <c r="J68" i="1" s="1"/>
  <c r="H73" i="1"/>
  <c r="J73" i="1" s="1"/>
  <c r="H74" i="1"/>
  <c r="J74" i="1" s="1"/>
  <c r="H75" i="1"/>
  <c r="J75" i="1" s="1"/>
  <c r="I10" i="1"/>
  <c r="I9" i="1" s="1"/>
  <c r="H10" i="1"/>
  <c r="J10" i="1" s="1"/>
  <c r="J9" i="1" s="1"/>
  <c r="F11" i="4" s="1"/>
  <c r="G11" i="4" s="1"/>
  <c r="I21" i="4" l="1"/>
  <c r="H21" i="4"/>
  <c r="J30" i="1"/>
  <c r="J42" i="1"/>
  <c r="I25" i="4" s="1"/>
  <c r="I11" i="1"/>
  <c r="J11" i="1"/>
  <c r="F13" i="4" s="1"/>
  <c r="J46" i="1"/>
  <c r="I27" i="4" s="1"/>
  <c r="F59" i="1"/>
  <c r="I31" i="4" l="1"/>
  <c r="H31" i="4"/>
  <c r="G31" i="4"/>
  <c r="I13" i="4"/>
  <c r="H13" i="4"/>
  <c r="G13" i="4"/>
  <c r="I19" i="4"/>
  <c r="H19" i="4"/>
  <c r="G33" i="4"/>
  <c r="I33" i="4"/>
  <c r="H33" i="4"/>
  <c r="J59" i="1"/>
  <c r="J55" i="1" s="1"/>
  <c r="F29" i="4" s="1"/>
  <c r="I59" i="1"/>
  <c r="I55" i="1" s="1"/>
  <c r="F38" i="1"/>
  <c r="F26" i="1"/>
  <c r="F21" i="1"/>
  <c r="F20" i="1"/>
  <c r="F18" i="1"/>
  <c r="F19" i="1"/>
  <c r="H29" i="4" l="1"/>
  <c r="G29" i="4"/>
  <c r="I29" i="4"/>
  <c r="I19" i="1"/>
  <c r="J19" i="1"/>
  <c r="J20" i="1"/>
  <c r="I20" i="1"/>
  <c r="J22" i="1"/>
  <c r="I22" i="1"/>
  <c r="J25" i="1"/>
  <c r="I25" i="1"/>
  <c r="J27" i="1"/>
  <c r="I27" i="1"/>
  <c r="J18" i="1"/>
  <c r="I18" i="1"/>
  <c r="I21" i="1"/>
  <c r="J21" i="1"/>
  <c r="I23" i="1"/>
  <c r="J23" i="1"/>
  <c r="J26" i="1"/>
  <c r="I26" i="1"/>
  <c r="J38" i="1"/>
  <c r="J36" i="1" s="1"/>
  <c r="I38" i="1"/>
  <c r="I36" i="1" s="1"/>
  <c r="J44" i="2"/>
  <c r="J45" i="2"/>
  <c r="J46" i="2"/>
  <c r="J43" i="2"/>
  <c r="J37" i="2"/>
  <c r="J38" i="2"/>
  <c r="J39" i="2"/>
  <c r="J40" i="2"/>
  <c r="J41" i="2"/>
  <c r="J36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19" i="2"/>
  <c r="J17" i="2"/>
  <c r="J16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44" i="2"/>
  <c r="I45" i="2"/>
  <c r="I46" i="2"/>
  <c r="I47" i="2"/>
  <c r="I43" i="2"/>
  <c r="I37" i="2"/>
  <c r="I38" i="2"/>
  <c r="I39" i="2"/>
  <c r="I40" i="2"/>
  <c r="I41" i="2"/>
  <c r="I36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19" i="2"/>
  <c r="I17" i="2"/>
  <c r="I16" i="2"/>
  <c r="I9" i="2"/>
  <c r="I10" i="2"/>
  <c r="I11" i="2"/>
  <c r="I12" i="2"/>
  <c r="I13" i="2"/>
  <c r="H9" i="2"/>
  <c r="J9" i="2" s="1"/>
  <c r="H10" i="2"/>
  <c r="H11" i="2"/>
  <c r="J11" i="2" s="1"/>
  <c r="H12" i="2"/>
  <c r="J12" i="2" s="1"/>
  <c r="H13" i="2"/>
  <c r="J13" i="2" s="1"/>
  <c r="H16" i="2"/>
  <c r="H17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6" i="2"/>
  <c r="H37" i="2"/>
  <c r="H38" i="2"/>
  <c r="H39" i="2"/>
  <c r="H40" i="2"/>
  <c r="H41" i="2"/>
  <c r="H43" i="2"/>
  <c r="H44" i="2"/>
  <c r="H45" i="2"/>
  <c r="H46" i="2"/>
  <c r="H47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6" i="2"/>
  <c r="H68" i="2"/>
  <c r="H8" i="2"/>
  <c r="F15" i="1"/>
  <c r="I17" i="1" l="1"/>
  <c r="I35" i="2"/>
  <c r="J15" i="1"/>
  <c r="J14" i="1" s="1"/>
  <c r="F15" i="4" s="1"/>
  <c r="I15" i="1"/>
  <c r="I14" i="1" s="1"/>
  <c r="J17" i="1"/>
  <c r="I15" i="4" l="1"/>
  <c r="H15" i="4"/>
  <c r="G15" i="4"/>
  <c r="G42" i="4" l="1"/>
  <c r="H42" i="4"/>
</calcChain>
</file>

<file path=xl/sharedStrings.xml><?xml version="1.0" encoding="utf-8"?>
<sst xmlns="http://schemas.openxmlformats.org/spreadsheetml/2006/main" count="635" uniqueCount="369">
  <si>
    <r>
      <rPr>
        <b/>
        <sz val="12"/>
        <rFont val="Courier New"/>
        <family val="3"/>
      </rPr>
      <t>PLANILHA ORÇAMENTÁRIA DE CUSTOS</t>
    </r>
  </si>
  <si>
    <r>
      <rPr>
        <b/>
        <sz val="10"/>
        <rFont val="Courier New"/>
        <family val="3"/>
      </rPr>
      <t>DATA:</t>
    </r>
  </si>
  <si>
    <r>
      <rPr>
        <b/>
        <sz val="10"/>
        <rFont val="Courier New"/>
        <family val="3"/>
      </rPr>
      <t>FORMA DE EXECUÇÃO:</t>
    </r>
  </si>
  <si>
    <r>
      <rPr>
        <b/>
        <sz val="10"/>
        <rFont val="Courier New"/>
        <family val="3"/>
      </rPr>
      <t>(  )</t>
    </r>
  </si>
  <si>
    <r>
      <rPr>
        <b/>
        <sz val="10"/>
        <rFont val="Courier New"/>
        <family val="3"/>
      </rPr>
      <t>DIRETA</t>
    </r>
  </si>
  <si>
    <r>
      <rPr>
        <b/>
        <sz val="10"/>
        <rFont val="Courier New"/>
        <family val="3"/>
      </rPr>
      <t>( x )</t>
    </r>
  </si>
  <si>
    <r>
      <rPr>
        <b/>
        <sz val="10"/>
        <rFont val="Courier New"/>
        <family val="3"/>
      </rPr>
      <t>INDIRETA</t>
    </r>
  </si>
  <si>
    <r>
      <rPr>
        <b/>
        <sz val="10"/>
        <rFont val="Courier New"/>
        <family val="3"/>
      </rPr>
      <t>BDI</t>
    </r>
  </si>
  <si>
    <r>
      <rPr>
        <b/>
        <sz val="10"/>
        <rFont val="Courier New"/>
        <family val="3"/>
      </rPr>
      <t>ITEM</t>
    </r>
  </si>
  <si>
    <r>
      <rPr>
        <b/>
        <sz val="10"/>
        <rFont val="Courier New"/>
        <family val="3"/>
      </rPr>
      <t>CÓDIGO</t>
    </r>
  </si>
  <si>
    <r>
      <rPr>
        <b/>
        <sz val="10"/>
        <rFont val="Courier New"/>
        <family val="3"/>
      </rPr>
      <t>FONTE</t>
    </r>
  </si>
  <si>
    <r>
      <rPr>
        <b/>
        <sz val="10"/>
        <rFont val="Courier New"/>
        <family val="3"/>
      </rPr>
      <t>DESCRIÇÃO</t>
    </r>
  </si>
  <si>
    <r>
      <rPr>
        <b/>
        <sz val="10"/>
        <rFont val="Courier New"/>
        <family val="3"/>
      </rPr>
      <t>UNIDADE</t>
    </r>
  </si>
  <si>
    <r>
      <rPr>
        <b/>
        <sz val="10"/>
        <rFont val="Courier New"/>
        <family val="3"/>
      </rPr>
      <t>QUANTIDADE</t>
    </r>
  </si>
  <si>
    <r>
      <rPr>
        <b/>
        <sz val="10"/>
        <rFont val="Courier New"/>
        <family val="3"/>
      </rPr>
      <t xml:space="preserve">PREÇO UNITÁRIO
</t>
    </r>
    <r>
      <rPr>
        <b/>
        <sz val="10"/>
        <rFont val="Courier New"/>
        <family val="3"/>
      </rPr>
      <t>S/ BDI</t>
    </r>
  </si>
  <si>
    <r>
      <rPr>
        <b/>
        <sz val="10"/>
        <rFont val="Courier New"/>
        <family val="3"/>
      </rPr>
      <t xml:space="preserve">PREÇO UNITÁRIO
</t>
    </r>
    <r>
      <rPr>
        <b/>
        <sz val="10"/>
        <rFont val="Courier New"/>
        <family val="3"/>
      </rPr>
      <t>C/ BDI</t>
    </r>
  </si>
  <si>
    <r>
      <rPr>
        <b/>
        <sz val="10"/>
        <rFont val="Courier New"/>
        <family val="3"/>
      </rPr>
      <t>PREÇO TOTAL S/ BDI</t>
    </r>
  </si>
  <si>
    <r>
      <rPr>
        <b/>
        <sz val="10"/>
        <rFont val="Courier New"/>
        <family val="3"/>
      </rPr>
      <t>PREÇO TOTAL</t>
    </r>
  </si>
  <si>
    <r>
      <rPr>
        <b/>
        <i/>
        <sz val="10"/>
        <rFont val="Courier New"/>
        <family val="3"/>
      </rPr>
      <t>SERVIÇOS PRELIMINARES</t>
    </r>
  </si>
  <si>
    <r>
      <rPr>
        <sz val="10"/>
        <rFont val="Courier New"/>
        <family val="3"/>
      </rPr>
      <t>1.1</t>
    </r>
  </si>
  <si>
    <r>
      <rPr>
        <sz val="10"/>
        <rFont val="Courier New"/>
        <family val="3"/>
      </rPr>
      <t>ED-28427</t>
    </r>
  </si>
  <si>
    <r>
      <rPr>
        <sz val="10"/>
        <rFont val="Courier New"/>
        <family val="3"/>
      </rPr>
      <t>SETOP</t>
    </r>
  </si>
  <si>
    <r>
      <rPr>
        <sz val="10"/>
        <rFont val="Courier New"/>
        <family val="3"/>
      </rPr>
      <t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t>
    </r>
  </si>
  <si>
    <r>
      <rPr>
        <sz val="10"/>
        <rFont val="Courier New"/>
        <family val="3"/>
      </rPr>
      <t>UN</t>
    </r>
  </si>
  <si>
    <r>
      <rPr>
        <b/>
        <i/>
        <sz val="10"/>
        <rFont val="Courier New"/>
        <family val="3"/>
      </rPr>
      <t>REMOÇÕES E DEMOLIÇÕES</t>
    </r>
  </si>
  <si>
    <r>
      <rPr>
        <sz val="10"/>
        <rFont val="Courier New"/>
        <family val="3"/>
      </rPr>
      <t>2.1</t>
    </r>
  </si>
  <si>
    <r>
      <rPr>
        <sz val="10"/>
        <rFont val="Courier New"/>
        <family val="3"/>
      </rPr>
      <t>SINAPI</t>
    </r>
  </si>
  <si>
    <r>
      <rPr>
        <sz val="10"/>
        <rFont val="Courier New"/>
        <family val="3"/>
      </rPr>
      <t>DEMOLIÇÃO DE PAVIMENTO INTERTRAVADO, DE FORMA MANUAL, COM REAPROVEITAMENTO. AF_12/2017</t>
    </r>
  </si>
  <si>
    <r>
      <rPr>
        <sz val="10"/>
        <rFont val="Courier New"/>
        <family val="3"/>
      </rPr>
      <t>M2</t>
    </r>
  </si>
  <si>
    <r>
      <rPr>
        <b/>
        <i/>
        <sz val="10"/>
        <rFont val="Courier New"/>
        <family val="3"/>
      </rPr>
      <t>CARGA E TRANSPORTE</t>
    </r>
  </si>
  <si>
    <r>
      <rPr>
        <sz val="10"/>
        <rFont val="Courier New"/>
        <family val="3"/>
      </rPr>
      <t>3.1</t>
    </r>
  </si>
  <si>
    <r>
      <rPr>
        <sz val="10"/>
        <rFont val="Courier New"/>
        <family val="3"/>
      </rPr>
      <t>ED-51131</t>
    </r>
  </si>
  <si>
    <r>
      <rPr>
        <sz val="10"/>
        <rFont val="Courier New"/>
        <family val="3"/>
      </rPr>
      <t>CARGA MANUAL DE MATERIAL DE QUALQUER NATUREZA SOBRE CAMINHÃO, EXCLUSIVE TRANSPORTE</t>
    </r>
  </si>
  <si>
    <r>
      <rPr>
        <sz val="10"/>
        <rFont val="Courier New"/>
        <family val="3"/>
      </rPr>
      <t>M3</t>
    </r>
  </si>
  <si>
    <r>
      <rPr>
        <sz val="10"/>
        <rFont val="Courier New"/>
        <family val="3"/>
      </rPr>
      <t>3.2</t>
    </r>
  </si>
  <si>
    <r>
      <rPr>
        <sz val="10"/>
        <rFont val="Courier New"/>
        <family val="3"/>
      </rPr>
      <t>ED-51133</t>
    </r>
  </si>
  <si>
    <r>
      <rPr>
        <sz val="10"/>
        <rFont val="Courier New"/>
        <family val="3"/>
      </rPr>
      <t>TRANSPORTE DE MATERIAL DE QUALQUER NATUREZA COM CARRINHO DE MÃO, COM DISTÂNCIAS MENORES OU IGUAIS A 50M, INCLUSIVE CARGA/DESCARGA</t>
    </r>
  </si>
  <si>
    <r>
      <rPr>
        <b/>
        <i/>
        <sz val="10"/>
        <rFont val="Courier New"/>
        <family val="3"/>
      </rPr>
      <t>INFRA E SUPERESTRUTURA</t>
    </r>
  </si>
  <si>
    <r>
      <rPr>
        <sz val="10"/>
        <rFont val="Courier New"/>
        <family val="3"/>
      </rPr>
      <t>4.1</t>
    </r>
  </si>
  <si>
    <r>
      <rPr>
        <sz val="10"/>
        <rFont val="Courier New"/>
        <family val="3"/>
      </rPr>
      <t>ESCAVAÇÃO MANUAL DE VALA PARA VIGA BALDRAME (INCLUINDO ESCAVAÇÃO PARA COLOCAÇÃO DE FÔRMAS). AF_06/2017</t>
    </r>
  </si>
  <si>
    <r>
      <rPr>
        <sz val="10"/>
        <rFont val="Courier New"/>
        <family val="3"/>
      </rPr>
      <t>ED-51093</t>
    </r>
  </si>
  <si>
    <r>
      <rPr>
        <sz val="10"/>
        <rFont val="Courier New"/>
        <family val="3"/>
      </rPr>
      <t>APILOAMENTO MANUAL EM FUNDO DE VALA COM SOQUETE, EXCLUSIVE ESCAVAÇÃO</t>
    </r>
  </si>
  <si>
    <r>
      <rPr>
        <sz val="10"/>
        <rFont val="Courier New"/>
        <family val="3"/>
      </rPr>
      <t>LASTRO DE CONCRETO MAGRO, APLICADO EM BLOCOS DE COROAMENTO OU SAPATAS, ESPESSURA DE 5 CM. AF_08/2017</t>
    </r>
  </si>
  <si>
    <r>
      <rPr>
        <sz val="10"/>
        <rFont val="Courier New"/>
        <family val="3"/>
      </rPr>
      <t>ED-49798</t>
    </r>
  </si>
  <si>
    <r>
      <rPr>
        <sz val="10"/>
        <rFont val="Courier New"/>
        <family val="3"/>
      </rPr>
      <t>REATERRO MANUAL APILOADO COM SOQUETE. AF_10/2017</t>
    </r>
  </si>
  <si>
    <r>
      <rPr>
        <sz val="10"/>
        <rFont val="Courier New"/>
        <family val="3"/>
      </rPr>
      <t>ED-48298</t>
    </r>
  </si>
  <si>
    <r>
      <rPr>
        <sz val="10"/>
        <rFont val="Courier New"/>
        <family val="3"/>
      </rPr>
      <t>CORTE, DOBRA E MONTAGEM DE AÇO CA-50/60, INCLUSIVE ESPAÇADOR</t>
    </r>
  </si>
  <si>
    <r>
      <rPr>
        <sz val="10"/>
        <rFont val="Courier New"/>
        <family val="3"/>
      </rPr>
      <t>KG</t>
    </r>
  </si>
  <si>
    <r>
      <rPr>
        <sz val="10"/>
        <rFont val="Courier New"/>
        <family val="3"/>
      </rPr>
      <t>ED-49644</t>
    </r>
  </si>
  <si>
    <r>
      <rPr>
        <sz val="10"/>
        <rFont val="Courier New"/>
        <family val="3"/>
      </rPr>
      <t>FÔRMA E DESFORMA DE COMPENSADO RESINADO, ESP. 10MM, REAPROVEITAMENTO (3X), EXCLUSIVE ESCORAMENTO</t>
    </r>
  </si>
  <si>
    <r>
      <rPr>
        <sz val="10"/>
        <rFont val="Courier New"/>
        <family val="3"/>
      </rPr>
      <t>IMPERMEABILIZAÇÃO DE SUPERFÍCIE COM EMULSÃO ASFÁLTICA, 2 DEMÃOS AF_06/2018</t>
    </r>
  </si>
  <si>
    <r>
      <rPr>
        <b/>
        <i/>
        <sz val="10"/>
        <rFont val="Courier New"/>
        <family val="3"/>
      </rPr>
      <t>ALVENARIA</t>
    </r>
  </si>
  <si>
    <r>
      <rPr>
        <sz val="10"/>
        <rFont val="Courier New"/>
        <family val="3"/>
      </rPr>
      <t>5.1</t>
    </r>
  </si>
  <si>
    <r>
      <rPr>
        <sz val="10"/>
        <rFont val="Courier New"/>
        <family val="3"/>
      </rPr>
      <t>ED-48232</t>
    </r>
  </si>
  <si>
    <r>
      <rPr>
        <sz val="10"/>
        <rFont val="Courier New"/>
        <family val="3"/>
      </rPr>
      <t>ALVENARIA DE VEDAÇÃO COM TIJOLO CERÂMICO FURADO, ESP. 14CM, PARA REVESTIMENTO, INCLUSIVE ARGAMASSA PARA ASSENTAMENTO</t>
    </r>
  </si>
  <si>
    <r>
      <rPr>
        <b/>
        <i/>
        <sz val="10"/>
        <rFont val="Courier New"/>
        <family val="3"/>
      </rPr>
      <t>VERGAS E CONTRAVERGAS</t>
    </r>
  </si>
  <si>
    <r>
      <rPr>
        <sz val="10"/>
        <rFont val="Courier New"/>
        <family val="3"/>
      </rPr>
      <t>6.1</t>
    </r>
  </si>
  <si>
    <r>
      <rPr>
        <sz val="10"/>
        <rFont val="Courier New"/>
        <family val="3"/>
      </rPr>
      <t>M</t>
    </r>
  </si>
  <si>
    <r>
      <rPr>
        <b/>
        <i/>
        <sz val="10"/>
        <rFont val="Courier New"/>
        <family val="3"/>
      </rPr>
      <t>ESQUADRIAS</t>
    </r>
  </si>
  <si>
    <r>
      <rPr>
        <sz val="10"/>
        <rFont val="Courier New"/>
        <family val="3"/>
      </rPr>
      <t>7.1</t>
    </r>
  </si>
  <si>
    <r>
      <rPr>
        <sz val="10"/>
        <rFont val="Courier New"/>
        <family val="3"/>
      </rPr>
      <t>ED-49604</t>
    </r>
  </si>
  <si>
    <r>
      <rPr>
        <sz val="10"/>
        <rFont val="Courier New"/>
        <family val="3"/>
      </rPr>
      <t>U</t>
    </r>
  </si>
  <si>
    <r>
      <rPr>
        <sz val="10"/>
        <rFont val="Courier New"/>
        <family val="3"/>
      </rPr>
      <t>ED-29481</t>
    </r>
  </si>
  <si>
    <r>
      <rPr>
        <b/>
        <i/>
        <sz val="10"/>
        <rFont val="Courier New"/>
        <family val="3"/>
      </rPr>
      <t>PISO</t>
    </r>
  </si>
  <si>
    <r>
      <rPr>
        <sz val="10"/>
        <rFont val="Courier New"/>
        <family val="3"/>
      </rPr>
      <t>8.1</t>
    </r>
  </si>
  <si>
    <r>
      <rPr>
        <sz val="10"/>
        <rFont val="Courier New"/>
        <family val="3"/>
      </rPr>
      <t>ED-50566</t>
    </r>
  </si>
  <si>
    <r>
      <rPr>
        <sz val="10"/>
        <rFont val="Courier New"/>
        <family val="3"/>
      </rPr>
      <t>8.2</t>
    </r>
  </si>
  <si>
    <r>
      <rPr>
        <sz val="10"/>
        <rFont val="Courier New"/>
        <family val="3"/>
      </rPr>
      <t>ED-50542</t>
    </r>
  </si>
  <si>
    <r>
      <rPr>
        <sz val="10"/>
        <rFont val="Courier New"/>
        <family val="3"/>
      </rPr>
      <t>9.1</t>
    </r>
  </si>
  <si>
    <r>
      <rPr>
        <sz val="10"/>
        <rFont val="Courier New"/>
        <family val="3"/>
      </rPr>
      <t>ED-50727</t>
    </r>
  </si>
  <si>
    <r>
      <rPr>
        <sz val="10"/>
        <rFont val="Courier New"/>
        <family val="3"/>
      </rPr>
      <t>CHAPISCO COM ARGAMASSA, TRAÇO 1:3 (CIMENTO E AREIA), ESP. 5MM, APLICADO EM ALVENARIA/ESTRUTURA DE CONCRETO COM COLHER, INCLUSIVE ARGAMASSA COM PREPARO MECANIZADO</t>
    </r>
  </si>
  <si>
    <r>
      <rPr>
        <sz val="10"/>
        <rFont val="Courier New"/>
        <family val="3"/>
      </rPr>
      <t>9.2</t>
    </r>
  </si>
  <si>
    <r>
      <rPr>
        <sz val="10"/>
        <rFont val="Courier New"/>
        <family val="3"/>
      </rPr>
      <t>ED-50762</t>
    </r>
  </si>
  <si>
    <r>
      <rPr>
        <sz val="10"/>
        <rFont val="Courier New"/>
        <family val="3"/>
      </rPr>
      <t>REVESTIMENTO COM ARGAMASSA EM CAMADA ÚNICA, APLICADO EM PAREDE, TRAÇO 1:3 (CIMENTO E AREIA), ESP. 20MM, APLICAÇÃO MANUAL, INCLUSIVE ARGAMASSA COM PREPARO MECANIZADO, EXCLUSIVE CHAPISCO</t>
    </r>
  </si>
  <si>
    <r>
      <rPr>
        <sz val="10"/>
        <rFont val="Courier New"/>
        <family val="3"/>
      </rPr>
      <t>9.3</t>
    </r>
  </si>
  <si>
    <r>
      <rPr>
        <sz val="10"/>
        <rFont val="Courier New"/>
        <family val="3"/>
      </rPr>
      <t>ED-50514</t>
    </r>
  </si>
  <si>
    <r>
      <rPr>
        <sz val="10"/>
        <rFont val="Courier New"/>
        <family val="3"/>
      </rPr>
      <t>PREPARAÇÃO PARA EMASSAMENTO OU PINTURA (LÁTEX/ACRÍLICA) EM PAREDE, INCLUSIVE UMA (1) DEMÃO DE SELADOR ACRÍLICO</t>
    </r>
  </si>
  <si>
    <r>
      <rPr>
        <sz val="10"/>
        <rFont val="Courier New"/>
        <family val="3"/>
      </rPr>
      <t>9.4</t>
    </r>
  </si>
  <si>
    <r>
      <rPr>
        <sz val="10"/>
        <rFont val="Courier New"/>
        <family val="3"/>
      </rPr>
      <t>ED-50455</t>
    </r>
  </si>
  <si>
    <r>
      <rPr>
        <sz val="10"/>
        <rFont val="Courier New"/>
        <family val="3"/>
      </rPr>
      <t>PINTURA ACRÍLICA EM PAREDE, DUAS (2) DEMÃOS, INCLUSIVE UMA (1) DEMÃO DE MASSA CORRIDA (PVA), EXCLUSIVE SELADOR ACRÍLICO</t>
    </r>
  </si>
  <si>
    <r>
      <rPr>
        <sz val="10"/>
        <rFont val="Courier New"/>
        <family val="3"/>
      </rPr>
      <t>9.5</t>
    </r>
  </si>
  <si>
    <r>
      <rPr>
        <sz val="10"/>
        <rFont val="Courier New"/>
        <family val="3"/>
      </rPr>
      <t>9.6</t>
    </r>
  </si>
  <si>
    <r>
      <rPr>
        <sz val="10"/>
        <rFont val="Courier New"/>
        <family val="3"/>
      </rPr>
      <t>REVESTIMENTO CERÂMICO PARA PAREDES EXTERNAS EM PASTILHAS DE PORCELANA 5 X 5 CM (PLACAS DE 30 X 30 CM), ALINHADAS A PRUMO. AF_02/2023</t>
    </r>
  </si>
  <si>
    <r>
      <rPr>
        <sz val="10"/>
        <rFont val="Courier New"/>
        <family val="3"/>
      </rPr>
      <t>9.7</t>
    </r>
  </si>
  <si>
    <r>
      <rPr>
        <sz val="10"/>
        <rFont val="Courier New"/>
        <family val="3"/>
      </rPr>
      <t>ED-48347</t>
    </r>
  </si>
  <si>
    <r>
      <rPr>
        <b/>
        <i/>
        <sz val="10"/>
        <rFont val="Courier New"/>
        <family val="3"/>
      </rPr>
      <t>FORRO E COBERTURA</t>
    </r>
  </si>
  <si>
    <r>
      <rPr>
        <sz val="10"/>
        <rFont val="Courier New"/>
        <family val="3"/>
      </rPr>
      <t>10.1</t>
    </r>
  </si>
  <si>
    <r>
      <rPr>
        <sz val="10"/>
        <rFont val="Courier New"/>
        <family val="3"/>
      </rPr>
      <t>ED-48429</t>
    </r>
  </si>
  <si>
    <r>
      <rPr>
        <sz val="10"/>
        <rFont val="Courier New"/>
        <family val="3"/>
      </rPr>
      <t>COBERTURA EM TELHA METÁLICA GALVANIZADA TRAPEZOIDAL, TIPO DUPLA TERMOACÚSTICA COM DUAS FACES TRAPEZOIDAIS, ESP. 0,43MM, PREENCHIMENTO EM POLIESTIRENO EXPANDIDO/ISOPOR COM ESP. 30MM, ACABAMENTO NATURAL, INCLUSIVE ACESSÓRIOS PARA FIXAÇÃO, FORNECIMENTO E INSTALAÇÃO</t>
    </r>
  </si>
  <si>
    <r>
      <rPr>
        <sz val="10"/>
        <rFont val="Courier New"/>
        <family val="3"/>
      </rPr>
      <t>10.2</t>
    </r>
  </si>
  <si>
    <r>
      <rPr>
        <sz val="10"/>
        <rFont val="Courier New"/>
        <family val="3"/>
      </rPr>
      <t>ED-50661</t>
    </r>
  </si>
  <si>
    <r>
      <rPr>
        <sz val="10"/>
        <rFont val="Courier New"/>
        <family val="3"/>
      </rPr>
      <t>CALHA EM CHAPA GALVANIZADA, ESP. 0,5MM (GSG-26), COM DESENVOLVIMENTO DE 33CM, INCLUSIVE IÇAMENTO MANUAL VERTICAL</t>
    </r>
  </si>
  <si>
    <r>
      <rPr>
        <sz val="10"/>
        <rFont val="Courier New"/>
        <family val="3"/>
      </rPr>
      <t>10.3</t>
    </r>
  </si>
  <si>
    <r>
      <rPr>
        <sz val="10"/>
        <rFont val="Courier New"/>
        <family val="3"/>
      </rPr>
      <t>ED-50685</t>
    </r>
  </si>
  <si>
    <r>
      <rPr>
        <sz val="10"/>
        <rFont val="Courier New"/>
        <family val="3"/>
      </rPr>
      <t>RUFO E CONTRA-RUFO EM CHAPA GALVANIZADA, ESP. 0,5MM (GSG-26), COM DESENVOLVIMENTO DE 33CM, INCLUSIVE IÇAMENTO MANUAL VERTICAL</t>
    </r>
  </si>
  <si>
    <r>
      <rPr>
        <sz val="10"/>
        <rFont val="Courier New"/>
        <family val="3"/>
      </rPr>
      <t>10.4</t>
    </r>
  </si>
  <si>
    <r>
      <rPr>
        <sz val="10"/>
        <rFont val="Courier New"/>
        <family val="3"/>
      </rPr>
      <t>FORRO EM PLACAS DE GESSO, PARA AMBIENTES COMERCIAIS. AF_05/2017_PS</t>
    </r>
  </si>
  <si>
    <r>
      <rPr>
        <sz val="10"/>
        <rFont val="Courier New"/>
        <family val="3"/>
      </rPr>
      <t>10.5</t>
    </r>
  </si>
  <si>
    <r>
      <rPr>
        <sz val="10"/>
        <rFont val="Courier New"/>
        <family val="3"/>
      </rPr>
      <t>PINTURA LÁTEX ACRÍLICA STANDARD, APLICAÇÃO MANUAL EM TETO, DUAS DEMÃOS. AF_04/2023</t>
    </r>
  </si>
  <si>
    <r>
      <rPr>
        <sz val="10"/>
        <rFont val="Courier New"/>
        <family val="3"/>
      </rPr>
      <t>10.6</t>
    </r>
  </si>
  <si>
    <r>
      <rPr>
        <sz val="10"/>
        <rFont val="Courier New"/>
        <family val="3"/>
      </rPr>
      <t>FORNECIMENTO DE ESTRUTURA METÁLICA E ENGRADAMENTO METÁLICO, EM AÇO, PARA TELHADO, EXCLUSIVE TELHA, INCLUSIVE FABRICAÇÃO, TRANSPORTE, MONTAGEM E APLICAÇÃO DE FUNDO PREPARADOR ANTICORROSIVO EM SUPERFÍCIE METÁLICA, UMA (1) DEMÃO</t>
    </r>
  </si>
  <si>
    <r>
      <rPr>
        <b/>
        <i/>
        <sz val="10"/>
        <rFont val="Courier New"/>
        <family val="3"/>
      </rPr>
      <t>ACESSIBILIDADE</t>
    </r>
  </si>
  <si>
    <r>
      <rPr>
        <sz val="10"/>
        <rFont val="Courier New"/>
        <family val="3"/>
      </rPr>
      <t>11.1</t>
    </r>
  </si>
  <si>
    <r>
      <rPr>
        <sz val="10"/>
        <rFont val="Courier New"/>
        <family val="3"/>
      </rPr>
      <t>ED-32098</t>
    </r>
  </si>
  <si>
    <r>
      <rPr>
        <sz val="10"/>
        <rFont val="Courier New"/>
        <family val="3"/>
      </rPr>
      <t>GUARDA-CORPO EXTERNO, ALTURA 130CM, EM TUBO GALVANIZADO, COM COSTURA, DIÂMETRO 2", ESP. 3MM, GRADIL COM DIVISÃO HORIZONTAL EM TUBO GALVANIZADO, COM COSTURA, DIÂMETRO 1", ESP. 3MM, EXCLUSIVE PINTURA</t>
    </r>
  </si>
  <si>
    <r>
      <rPr>
        <sz val="10"/>
        <rFont val="Courier New"/>
        <family val="3"/>
      </rPr>
      <t>11.2</t>
    </r>
  </si>
  <si>
    <r>
      <rPr>
        <sz val="10"/>
        <rFont val="Courier New"/>
        <family val="3"/>
      </rPr>
      <t>ED-50551</t>
    </r>
  </si>
  <si>
    <r>
      <rPr>
        <sz val="10"/>
        <rFont val="Courier New"/>
        <family val="3"/>
      </rPr>
      <t>11.3</t>
    </r>
  </si>
  <si>
    <r>
      <rPr>
        <sz val="10"/>
        <rFont val="Courier New"/>
        <family val="3"/>
      </rPr>
      <t>ED-50459</t>
    </r>
  </si>
  <si>
    <r>
      <rPr>
        <b/>
        <i/>
        <sz val="10"/>
        <rFont val="Courier New"/>
        <family val="3"/>
      </rPr>
      <t>PEÇAS BANHEIRO</t>
    </r>
  </si>
  <si>
    <r>
      <rPr>
        <sz val="10"/>
        <rFont val="Courier New"/>
        <family val="3"/>
      </rPr>
      <t>12.1</t>
    </r>
  </si>
  <si>
    <r>
      <rPr>
        <sz val="10"/>
        <rFont val="Courier New"/>
        <family val="3"/>
      </rPr>
      <t>ED-50301</t>
    </r>
  </si>
  <si>
    <r>
      <rPr>
        <sz val="10"/>
        <rFont val="Courier New"/>
        <family val="3"/>
      </rPr>
      <t>PUXADOR PARA PCD, FIXADO NA PORTA - FORNECIMENTO E INSTALAÇÃO. AF_01/2020</t>
    </r>
  </si>
  <si>
    <r>
      <rPr>
        <sz val="10"/>
        <rFont val="Courier New"/>
        <family val="3"/>
      </rPr>
      <t>ED-48166</t>
    </r>
  </si>
  <si>
    <r>
      <rPr>
        <sz val="10"/>
        <rFont val="Courier New"/>
        <family val="3"/>
      </rPr>
      <t>BARRA DE APOIO EM AÇO INOX POLIDO RETA, DN 1.1/4" (31,75MM), PARA ACESSIBILIDADE (PMR/PCR), COMPRIMENTO 120CM, INSTALADO EM PAREDE, INCLUSIVE FORNECIMENTO, INSTALAÇÃO E ACESSÓRIOS PARA FIXAÇÃO</t>
    </r>
  </si>
  <si>
    <r>
      <rPr>
        <sz val="10"/>
        <rFont val="Courier New"/>
        <family val="3"/>
      </rPr>
      <t>ED-48164</t>
    </r>
  </si>
  <si>
    <r>
      <rPr>
        <sz val="10"/>
        <rFont val="Courier New"/>
        <family val="3"/>
      </rPr>
      <t>BARRA DE APOIO EM AÇO INOX POLIDO RETA, DN 1.1/4" (31,75MM), PARA ACESSIBILIDADE (PMR/PCR), COMPRIMENTO 70CM, INSTALADO EM PAREDE, INCLUSIVE FORNECIMENTO, INSTALAÇÃO E ACESSÓRIOS PARA FIXAÇÃO</t>
    </r>
  </si>
  <si>
    <r>
      <rPr>
        <sz val="10"/>
        <rFont val="Courier New"/>
        <family val="3"/>
      </rPr>
      <t>ED-48163</t>
    </r>
  </si>
  <si>
    <r>
      <rPr>
        <sz val="10"/>
        <rFont val="Courier New"/>
        <family val="3"/>
      </rPr>
      <t>BARRA DE APOIO EM AÇO INOX POLIDO RETA, DN 1.1/4" (31,75MM), PARA ACESSIBILIDADE (PMR/PCR), COMPRIMENTO 40CM, INSTALADO EM PORTA/PAREDE, INCLUSIVE FORNECIMENTO, INSTALAÇÃO E ACESSÓRIOS PARA FIXAÇÃO</t>
    </r>
  </si>
  <si>
    <r>
      <rPr>
        <sz val="10"/>
        <rFont val="Courier New"/>
        <family val="3"/>
      </rPr>
      <t>ED-48167</t>
    </r>
  </si>
  <si>
    <r>
      <rPr>
        <sz val="10"/>
        <rFont val="Courier New"/>
        <family val="3"/>
      </rPr>
      <t>BARRA DE APOIO EM AÇO INOX POLIDO PARA LAVATÓRIO DE CANTO, DN 1.1/4" (31,75MM), PARA ACESSIBILIDADE (PMR/PCR), INSTALADO EM PAREDE, INCLUSIVE FORNECIMENTO, INSTALAÇÃO E ACESSÓRIOS PARA FIXAÇÃO</t>
    </r>
  </si>
  <si>
    <r>
      <rPr>
        <sz val="10"/>
        <rFont val="Courier New"/>
        <family val="3"/>
      </rPr>
      <t xml:space="preserve">LAVATÓRIO LOUÇA BRANCA SUSPENSO, 29,5 X 39CM OU EQUIVALENTE, PADRÃO POPULAR, INCLUSO SIFÃO TIPO GARRAFA EM PVC, VÁLVULA E ENGATE FLEXÍVEL 30CM EM PLÁSTICO E TORNEIRA CROMADA DE MESA, PADRÃO POPULAR
</t>
    </r>
    <r>
      <rPr>
        <sz val="10"/>
        <rFont val="Courier New"/>
        <family val="3"/>
      </rPr>
      <t>- FORNECIMENTO E INSTALAÇÃO. AF_01/2020</t>
    </r>
  </si>
  <si>
    <r>
      <rPr>
        <sz val="10"/>
        <rFont val="Courier New"/>
        <family val="3"/>
      </rPr>
      <t>ED-48183</t>
    </r>
  </si>
  <si>
    <r>
      <rPr>
        <sz val="10"/>
        <rFont val="Courier New"/>
        <family val="3"/>
      </rPr>
      <t>PAPELEIRA PLASTICA TIPO DISPENSER PARA PAPEL HIGIENICO ROLAO</t>
    </r>
  </si>
  <si>
    <r>
      <rPr>
        <sz val="10"/>
        <rFont val="Courier New"/>
        <family val="3"/>
      </rPr>
      <t>ED-48155</t>
    </r>
  </si>
  <si>
    <r>
      <rPr>
        <sz val="10"/>
        <rFont val="Courier New"/>
        <family val="3"/>
      </rPr>
      <t>DISPENSER PARA GEL/ÁLCOOL COM RESERVATORIO 800 ML</t>
    </r>
  </si>
  <si>
    <r>
      <rPr>
        <sz val="10"/>
        <rFont val="Courier New"/>
        <family val="3"/>
      </rPr>
      <t>ED-48182</t>
    </r>
  </si>
  <si>
    <r>
      <rPr>
        <sz val="10"/>
        <rFont val="Courier New"/>
        <family val="3"/>
      </rPr>
      <t>DISPENSER EM PLÁSTICO PARA PAPEL TOALHA 2 OU 3 FOLHAS</t>
    </r>
  </si>
  <si>
    <r>
      <rPr>
        <b/>
        <i/>
        <sz val="10"/>
        <rFont val="Courier New"/>
        <family val="3"/>
      </rPr>
      <t>13</t>
    </r>
  </si>
  <si>
    <r>
      <rPr>
        <b/>
        <i/>
        <sz val="10"/>
        <rFont val="Courier New"/>
        <family val="3"/>
      </rPr>
      <t>INSTALAÇÕES HIDROSSANITÁRIAS</t>
    </r>
  </si>
  <si>
    <r>
      <rPr>
        <b/>
        <i/>
        <sz val="10"/>
        <rFont val="Courier New"/>
        <family val="3"/>
      </rPr>
      <t>13.1</t>
    </r>
  </si>
  <si>
    <r>
      <rPr>
        <b/>
        <i/>
        <sz val="10"/>
        <rFont val="Courier New"/>
        <family val="3"/>
      </rPr>
      <t>PLUVIAL</t>
    </r>
  </si>
  <si>
    <r>
      <rPr>
        <sz val="10"/>
        <rFont val="Courier New"/>
        <family val="3"/>
      </rPr>
      <t>TUBO PVC, SÉRIE R, ÁGUA PLUVIAL, DN 100 MM, FORNECIDO E INSTALADO EM CONDUTORES VERTICAIS DE ÁGUAS PLUVIAIS. AF_06/2022</t>
    </r>
  </si>
  <si>
    <r>
      <rPr>
        <sz val="10"/>
        <rFont val="Courier New"/>
        <family val="3"/>
      </rPr>
      <t>JOELHO 90 GRAUS, PVC, SERIE R, ÁGUA PLUVIAL, DN 100 MM, JUNTA ELÁSTICA, FORNECIDO E INSTALADO EM RAMAL DE ENCAMINHAMENTO. AF_06/2022</t>
    </r>
  </si>
  <si>
    <r>
      <rPr>
        <b/>
        <i/>
        <sz val="10"/>
        <rFont val="Courier New"/>
        <family val="3"/>
      </rPr>
      <t>13.2</t>
    </r>
  </si>
  <si>
    <r>
      <rPr>
        <b/>
        <i/>
        <sz val="10"/>
        <rFont val="Courier New"/>
        <family val="3"/>
      </rPr>
      <t>ESGOTO</t>
    </r>
  </si>
  <si>
    <r>
      <rPr>
        <sz val="10"/>
        <rFont val="Courier New"/>
        <family val="3"/>
      </rPr>
      <t>ENGATE FLEXÍVEL EM PLÁSTICO BRANCO, 1/2◻X 30CM - FORNECIMENTO E INSTALAÇÃO. AF_01/2020</t>
    </r>
  </si>
  <si>
    <r>
      <rPr>
        <sz val="10"/>
        <rFont val="Courier New"/>
        <family val="3"/>
      </rPr>
      <t>ED-50008</t>
    </r>
  </si>
  <si>
    <r>
      <rPr>
        <sz val="10"/>
        <rFont val="Courier New"/>
        <family val="3"/>
      </rPr>
      <t xml:space="preserve">CAIXA SIFONADA EM PVC COM GRELHA REDONDA 150 X 150
</t>
    </r>
    <r>
      <rPr>
        <sz val="10"/>
        <rFont val="Courier New"/>
        <family val="3"/>
      </rPr>
      <t>X 50 MM</t>
    </r>
  </si>
  <si>
    <r>
      <rPr>
        <sz val="10"/>
        <rFont val="Courier New"/>
        <family val="3"/>
      </rPr>
      <t>TUBO PVC, SERIE NORMAL, ESGOTO PREDIAL, DN 40 MM, FORNECIDO E INSTALADO EM RAMAL DE DESCARGA OU RAMAL DE ESGOTO SANITÁRIO. AF_08/2022</t>
    </r>
  </si>
  <si>
    <r>
      <rPr>
        <sz val="10"/>
        <rFont val="Courier New"/>
        <family val="3"/>
      </rPr>
      <t>TUBO PVC, SERIE NORMAL, ESGOTO PREDIAL, DN 50 MM, FORNECIDO E INSTALADO EM RAMAL DE DESCARGA OU RAMAL DE ESGOTO SANITÁRIO. AF_08/2022</t>
    </r>
  </si>
  <si>
    <r>
      <rPr>
        <sz val="10"/>
        <rFont val="Courier New"/>
        <family val="3"/>
      </rPr>
      <t>TUBO PVC, SERIE NORMAL, ESGOTO PREDIAL, DN 50 MM, FORNECIDO E INSTALADO EM PRUMADA DE ESGOTO SANITÁRIO OU VENTILAÇÃO. AF_08/2022</t>
    </r>
  </si>
  <si>
    <r>
      <rPr>
        <sz val="10"/>
        <rFont val="Courier New"/>
        <family val="3"/>
      </rPr>
      <t>TUBO PVC, SERIE NORMAL, ESGOTO PREDIAL, DN 100 MM, FORNECIDO E INSTALADO EM RAMAL DE DESCARGA OU RAMAL DE ESGOTO SANITÁRIO. AF_08/2022</t>
    </r>
  </si>
  <si>
    <r>
      <rPr>
        <sz val="10"/>
        <rFont val="Courier New"/>
        <family val="3"/>
      </rPr>
      <t>JOELHO 90 GRAUS, PVC, SERIE NORMAL, ESGOTO PREDIAL, DN 40 MM, JUNTA SOLDÁVEL, FORNECIDO E INSTALADO EM RAMAL DE DESCARGA OU RAMAL DE ESGOTO SANITÁRIO. AF_08/2022</t>
    </r>
  </si>
  <si>
    <r>
      <rPr>
        <sz val="10"/>
        <rFont val="Courier New"/>
        <family val="3"/>
      </rPr>
      <t>JOELHO 45 GRAUS, PVC, SERIE NORMAL, ESGOTO PREDIAL, DN 40 MM, JUNTA SOLDÁVEL, FORNECIDO E INSTALADO EM RAMAL DE DESCARGA OU RAMAL DE ESGOTO SANITÁRIO. AF_08/2022</t>
    </r>
  </si>
  <si>
    <r>
      <rPr>
        <sz val="10"/>
        <rFont val="Courier New"/>
        <family val="3"/>
      </rPr>
      <t>TE, PVC, SERIE NORMAL, ESGOTO PREDIAL, DN 40 X 40 MM, JUNTA SOLDÁVEL, FORNECIDO E INSTALADO EM RAMAL DE DESCARGA OU RAMAL DE ESGOTO SANITÁRIO. AF_08/2022</t>
    </r>
  </si>
  <si>
    <r>
      <rPr>
        <sz val="10"/>
        <rFont val="Courier New"/>
        <family val="3"/>
      </rPr>
      <t>JOELHO 90 GRAUS, PVC, SERIE NORMAL, ESGOTO PREDIAL, DN 50 MM, JUNTA ELÁSTICA, FORNECIDO E INSTALADO EM PRUMADA DE ESGOTO SANITÁRIO OU VENTILAÇÃO. AF_08/2022</t>
    </r>
  </si>
  <si>
    <r>
      <rPr>
        <sz val="10"/>
        <rFont val="Courier New"/>
        <family val="3"/>
      </rPr>
      <t>TE, PVC, SÉRIE NORMAL, ESGOTO PREDIAL, DN 100 X 50 MM, JUNTA ELÁSTICA, FORNECIDO E INSTALADO EM PRUMADA DE ESGOTO SANITÁRIO OU VENTILAÇÃO. AF_08/2022</t>
    </r>
  </si>
  <si>
    <r>
      <rPr>
        <sz val="10"/>
        <rFont val="Courier New"/>
        <family val="3"/>
      </rPr>
      <t>JUNÇÃO DE REDUÇÃO INVERTIDA, PVC, SÉRIE NORMAL, ESGOTO PREDIAL, DN 100 X 50 MM, JUNTA ELÁSTICA, FORNECIDO E INSTALADO EM PRUMADA DE ESGOTO SANITÁRIO OU VENTILAÇÃO. AF_08/2022</t>
    </r>
  </si>
  <si>
    <r>
      <rPr>
        <sz val="10"/>
        <rFont val="Courier New"/>
        <family val="3"/>
      </rPr>
      <t>JUNÇÃO SIMPLES, PVC, SERIE NORMAL, ESGOTO PREDIAL, DN 100 X 100 MM, JUNTA ELÁSTICA, FORNECIDO E INSTALADO EM RAMAL DE DESCARGA OU RAMAL DE ESGOTO SANITÁRIO. AF_08/2022</t>
    </r>
  </si>
  <si>
    <r>
      <rPr>
        <sz val="10"/>
        <rFont val="Courier New"/>
        <family val="3"/>
      </rPr>
      <t>JOELHO 45 GRAUS, PVC, SERIE NORMAL, ESGOTO PREDIAL, DN 100 MM, JUNTA ELÁSTICA, FORNECIDO E INSTALADO EM PRUMADA DE ESGOTO SANITÁRIO OU VENTILAÇÃO. AF_08/2022</t>
    </r>
  </si>
  <si>
    <r>
      <rPr>
        <sz val="10"/>
        <rFont val="Courier New"/>
        <family val="3"/>
      </rPr>
      <t>BUCHA DE REDUÇÃO LONGA, PVC, SÉRIE NORMAL, ESGOTO PREDIAL, DN 50 X 40 MM, JUNTA SOLDÁVEL E ELÁSTICA, FORNECIDO E INSTALADO EM RAMAL DE DESCARGA OU RAMAL DE ESGOTO SANITÁRIO. AF_08/2022</t>
    </r>
  </si>
  <si>
    <r>
      <rPr>
        <sz val="10"/>
        <rFont val="Courier New"/>
        <family val="3"/>
      </rPr>
      <t>ED-49870</t>
    </r>
  </si>
  <si>
    <r>
      <rPr>
        <sz val="10"/>
        <rFont val="Courier New"/>
        <family val="3"/>
      </rPr>
      <t>CAIXA DE ESGOTO DE INSPEÇÃO/PASSAGEM EM ALVENARIA (30X30X30CM), REVESTIMENTO EM ARGAMASSA COM ADITIVO IMPERMEABILIZANTE, COM TAMPA DE CONCRETO, INCLUSIVE ESCAVAÇÃO, REATERRO E TRANSPORTE E RETIRADA DO MATERIAL ESCAVADO (EM CAÇAMBA)</t>
    </r>
  </si>
  <si>
    <r>
      <rPr>
        <b/>
        <i/>
        <sz val="10"/>
        <rFont val="Courier New"/>
        <family val="3"/>
      </rPr>
      <t>13.3</t>
    </r>
  </si>
  <si>
    <r>
      <rPr>
        <b/>
        <i/>
        <sz val="10"/>
        <rFont val="Courier New"/>
        <family val="3"/>
      </rPr>
      <t>ÁGUA FRIA</t>
    </r>
  </si>
  <si>
    <r>
      <rPr>
        <sz val="10"/>
        <rFont val="Courier New"/>
        <family val="3"/>
      </rPr>
      <t>TUBO, PVC, SOLDÁVEL, DN 25MM, INSTALADO EM RAMAL OU SUB-RAMAL DE ÁGUA - FORNECIMENTO E INSTALAÇÃO. AF_06/2022</t>
    </r>
  </si>
  <si>
    <r>
      <rPr>
        <sz val="10"/>
        <rFont val="Courier New"/>
        <family val="3"/>
      </rPr>
      <t>JOELHO 45 GRAUS, PVC, SOLDÁVEL, DN 25MM, INSTALADO EM RAMAL OU SUB-RAMAL DE ÁGUA - FORNECIMENTO E INSTALAÇÃO. AF_06/2022</t>
    </r>
  </si>
  <si>
    <r>
      <rPr>
        <sz val="10"/>
        <rFont val="Courier New"/>
        <family val="3"/>
      </rPr>
      <t xml:space="preserve">JOELHO DE REDUÇÃO, 90 GRAUS, PVC, SOLDÁVEL, DN 25 MM X 20 MM, INSTALADO EM RAMAL OU SUB-RAMAL DE ÁGUA
</t>
    </r>
    <r>
      <rPr>
        <sz val="10"/>
        <rFont val="Courier New"/>
        <family val="3"/>
      </rPr>
      <t>- FORNECIMENTO E INSTALAÇÃO. AF_06/2022</t>
    </r>
  </si>
  <si>
    <r>
      <rPr>
        <sz val="10"/>
        <rFont val="Courier New"/>
        <family val="3"/>
      </rPr>
      <t>JOELHO 90 GRAUS, PVC, SOLDÁVEL, DN 25MM, INSTALADO EM RAMAL OU SUB-RAMAL DE ÁGUA - FORNECIMENTO E INSTALAÇÃO. AF_06/2022</t>
    </r>
  </si>
  <si>
    <r>
      <rPr>
        <sz val="10"/>
        <rFont val="Courier New"/>
        <family val="3"/>
      </rPr>
      <t>TÊ DE REDUÇÃO, PVC, SOLDÁVEL, DN 25MM X 20MM, INSTALADO EM RAMAL OU SUB-RAMAL DE ÁGUA - FORNECIMENTO E INSTALAÇÃO. AF_06/2022</t>
    </r>
  </si>
  <si>
    <r>
      <rPr>
        <sz val="10"/>
        <rFont val="Courier New"/>
        <family val="3"/>
      </rPr>
      <t>TE, PVC, SOLDÁVEL, DN 25MM, INSTALADO EM RAMAL OU SUB-RAMAL DE ÁGUA - FORNECIMENTO E INSTALAÇÃO. AF_06/2022</t>
    </r>
  </si>
  <si>
    <r>
      <rPr>
        <b/>
        <i/>
        <sz val="10"/>
        <rFont val="Courier New"/>
        <family val="3"/>
      </rPr>
      <t>13.4</t>
    </r>
  </si>
  <si>
    <r>
      <rPr>
        <b/>
        <i/>
        <sz val="10"/>
        <rFont val="Courier New"/>
        <family val="3"/>
      </rPr>
      <t>DRENO AR-CONDICIONADO</t>
    </r>
  </si>
  <si>
    <r>
      <rPr>
        <sz val="10"/>
        <rFont val="Courier New"/>
        <family val="3"/>
      </rPr>
      <t>TUBO, PVC, SOLDÁVEL, DN 25MM, INSTALADO EM DRENO DE AR-CONDICIONADO - FORNECIMENTO E INSTALAÇÃO. AF_08/2022</t>
    </r>
  </si>
  <si>
    <r>
      <rPr>
        <sz val="10"/>
        <rFont val="Courier New"/>
        <family val="3"/>
      </rPr>
      <t>JOELHO 90 GRAUS, PVC, SOLDÁVEL, DN 25MM, INSTALADO EM DRENO DE AR-CONDICIONADO - FORNECIMENTO E INSTALAÇÃO. AF_08/2022</t>
    </r>
  </si>
  <si>
    <r>
      <rPr>
        <sz val="10"/>
        <rFont val="Courier New"/>
        <family val="3"/>
      </rPr>
      <t>LUVA DE REDUÇÃO, PVC, SOLDÁVEL, DN 32MM X 25MM, INSTALADO EM PRUMADA DE ÁGUA - FORNECIMENTO E INSTALAÇÃO. AF_06/2022</t>
    </r>
  </si>
  <si>
    <r>
      <rPr>
        <sz val="10"/>
        <rFont val="Courier New"/>
        <family val="3"/>
      </rPr>
      <t>LUVA DE REDUÇÃO, PVC, SOLDÁVEL, DN 40MM X 32MM, INSTALADO EM PRUMADA DE ÁGUA - FORNECIMENTO E INSTALAÇÃO. AF_06/2022</t>
    </r>
  </si>
  <si>
    <r>
      <rPr>
        <sz val="10"/>
        <rFont val="Courier New"/>
        <family val="3"/>
      </rPr>
      <t>JOELHO 45 GRAUS, PVC, SOLDÁVEL, DN 25MM, INSTALADO EM DRENO DE AR-CONDICIONADO - FORNECIMENTO E INSTALAÇÃO. AF_08/2022</t>
    </r>
  </si>
  <si>
    <r>
      <rPr>
        <b/>
        <i/>
        <sz val="10"/>
        <rFont val="Courier New"/>
        <family val="3"/>
      </rPr>
      <t>14</t>
    </r>
  </si>
  <si>
    <r>
      <rPr>
        <b/>
        <i/>
        <sz val="10"/>
        <rFont val="Courier New"/>
        <family val="3"/>
      </rPr>
      <t>INSTALAÇÕES ELÉTRICA</t>
    </r>
  </si>
  <si>
    <r>
      <rPr>
        <sz val="10"/>
        <rFont val="Courier New"/>
        <family val="3"/>
      </rPr>
      <t>14.1</t>
    </r>
  </si>
  <si>
    <r>
      <rPr>
        <sz val="10"/>
        <rFont val="Courier New"/>
        <family val="3"/>
      </rPr>
      <t>TOMADA DE REDE RJ45 - FORNECIMENTO E INSTALAÇÃO. AF_11/2019</t>
    </r>
  </si>
  <si>
    <r>
      <rPr>
        <sz val="10"/>
        <rFont val="Courier New"/>
        <family val="3"/>
      </rPr>
      <t>14.2</t>
    </r>
  </si>
  <si>
    <r>
      <rPr>
        <sz val="10"/>
        <rFont val="Courier New"/>
        <family val="3"/>
      </rPr>
      <t>ED-15748</t>
    </r>
  </si>
  <si>
    <r>
      <rPr>
        <sz val="10"/>
        <rFont val="Courier New"/>
        <family val="3"/>
      </rPr>
      <t>CONJUNTO DE UMA (1) TOMADA PADRÃO, TRÊS (3) POLOS, CORRENTE 10A, TENSÃO 250V, (2P+T/10A-250V), COM PLACA 4"X2" DE UM (1) POSTO, INCLUSIVE FORNECIMENTO, INSTALAÇÃO, SUPORTE, MÓDULO E PLACA</t>
    </r>
  </si>
  <si>
    <r>
      <rPr>
        <sz val="10"/>
        <rFont val="Courier New"/>
        <family val="3"/>
      </rPr>
      <t>14.3</t>
    </r>
  </si>
  <si>
    <r>
      <rPr>
        <sz val="10"/>
        <rFont val="Courier New"/>
        <family val="3"/>
      </rPr>
      <t>INTERRUPTOR SIMPLES (1 MÓDULO), 10A/250V, INCLUINDO SUPORTE E PLACA - FORNECIMENTO E INSTALAÇÃO. AF_03/2023</t>
    </r>
  </si>
  <si>
    <r>
      <rPr>
        <sz val="10"/>
        <rFont val="Courier New"/>
        <family val="3"/>
      </rPr>
      <t>14.4</t>
    </r>
  </si>
  <si>
    <r>
      <rPr>
        <sz val="10"/>
        <rFont val="Courier New"/>
        <family val="3"/>
      </rPr>
      <t>ED-27082</t>
    </r>
  </si>
  <si>
    <r>
      <rPr>
        <sz val="10"/>
        <rFont val="Courier New"/>
        <family val="3"/>
      </rPr>
      <t>LUMINÁRIA COMERCIAL COM ALETAS DE EMBUTIR COMPLETA, PARA DUAS (2) LÂMPADAS TUBULARES LED 2X18W-ØT8, TEMPERATURA DA COR 6500K, FORNECIMENTO E INSTALAÇÃO, INCLUSIVE BASE E LÂMPADA</t>
    </r>
  </si>
  <si>
    <r>
      <rPr>
        <sz val="10"/>
        <rFont val="Courier New"/>
        <family val="3"/>
      </rPr>
      <t>14.5</t>
    </r>
  </si>
  <si>
    <r>
      <rPr>
        <sz val="10"/>
        <rFont val="Courier New"/>
        <family val="3"/>
      </rPr>
      <t>ELETRODUTO FLEXÍVEL CORRUGADO, PVC, DN 25 MM (3/4"), PARA CIRCUITOS TERMINAIS, INSTALADO EM PAREDE - FORNECIMENTO E INSTALAÇÃO. AF_03/2023</t>
    </r>
  </si>
  <si>
    <r>
      <rPr>
        <sz val="10"/>
        <rFont val="Courier New"/>
        <family val="3"/>
      </rPr>
      <t>14.6</t>
    </r>
  </si>
  <si>
    <r>
      <rPr>
        <sz val="10"/>
        <rFont val="Courier New"/>
        <family val="3"/>
      </rPr>
      <t>ELETRODUTO FLEXÍVEL CORRUGADO, PVC, DN 32 MM (1"), PARA CIRCUITOS TERMINAIS, INSTALADO EM PAREDE - FORNECIMENTO E INSTALAÇÃO. AF_03/2023</t>
    </r>
  </si>
  <si>
    <r>
      <rPr>
        <sz val="10"/>
        <rFont val="Courier New"/>
        <family val="3"/>
      </rPr>
      <t>14.7</t>
    </r>
  </si>
  <si>
    <r>
      <rPr>
        <sz val="10"/>
        <rFont val="Courier New"/>
        <family val="3"/>
      </rPr>
      <t>CABO DE COBRE FLEXÍVEL ISOLADO, 2,5 MM², ANTI-CHAMA 450/750 V, PARA CIRCUITOS TERMINAIS - FORNECIMENTO E INSTALAÇÃO. AF_03/2023</t>
    </r>
  </si>
  <si>
    <r>
      <rPr>
        <sz val="10"/>
        <rFont val="Courier New"/>
        <family val="3"/>
      </rPr>
      <t>14.8</t>
    </r>
  </si>
  <si>
    <r>
      <rPr>
        <sz val="10"/>
        <rFont val="Courier New"/>
        <family val="3"/>
      </rPr>
      <t>CABO DE COBRE FLEXÍVEL ISOLADO, 16 MM², ANTI-CHAMA 0,6/1,0 KV, PARA DISTRIBUIÇÃO - FORNECIMENTO E INSTALAÇÃO. AF_12/2015</t>
    </r>
  </si>
  <si>
    <r>
      <rPr>
        <sz val="10"/>
        <rFont val="Courier New"/>
        <family val="3"/>
      </rPr>
      <t>14.9</t>
    </r>
  </si>
  <si>
    <r>
      <rPr>
        <sz val="10"/>
        <rFont val="Courier New"/>
        <family val="3"/>
      </rPr>
      <t>CABO DE COBRE FLEXÍVEL ISOLADO, 4 MM², ANTI-CHAMA 450/750 V, PARA CIRCUITOS TERMINAIS - FORNECIMENTO E INSTALAÇÃO. AF_03/2023</t>
    </r>
  </si>
  <si>
    <r>
      <rPr>
        <sz val="10"/>
        <rFont val="Courier New"/>
        <family val="3"/>
      </rPr>
      <t>14.10</t>
    </r>
  </si>
  <si>
    <r>
      <rPr>
        <sz val="10"/>
        <rFont val="Courier New"/>
        <family val="3"/>
      </rPr>
      <t>DISJUNTOR MONOPOLAR TIPO DIN, CORRENTE NOMINAL DE 10A - FORNECIMENTO E INSTALAÇÃO. AF_10/2020</t>
    </r>
  </si>
  <si>
    <r>
      <rPr>
        <sz val="10"/>
        <rFont val="Courier New"/>
        <family val="3"/>
      </rPr>
      <t>14.11</t>
    </r>
  </si>
  <si>
    <r>
      <rPr>
        <sz val="10"/>
        <rFont val="Courier New"/>
        <family val="3"/>
      </rPr>
      <t>DISJUNTOR MONOPOLAR TIPO DIN, CORRENTE NOMINAL DE 16A - FORNECIMENTO E INSTALAÇÃO. AF_10/2020</t>
    </r>
  </si>
  <si>
    <r>
      <rPr>
        <sz val="10"/>
        <rFont val="Courier New"/>
        <family val="3"/>
      </rPr>
      <t>14.12</t>
    </r>
  </si>
  <si>
    <r>
      <rPr>
        <sz val="10"/>
        <rFont val="Courier New"/>
        <family val="3"/>
      </rPr>
      <t xml:space="preserve">DISJUNTOR BIPOLAR TIPO DIN, CORRENTE NOMINAL DE 25A
</t>
    </r>
    <r>
      <rPr>
        <sz val="10"/>
        <rFont val="Courier New"/>
        <family val="3"/>
      </rPr>
      <t>- FORNECIMENTO E INSTALAÇÃO. AF_10/2020</t>
    </r>
  </si>
  <si>
    <r>
      <rPr>
        <sz val="10"/>
        <rFont val="Courier New"/>
        <family val="3"/>
      </rPr>
      <t>14.13</t>
    </r>
  </si>
  <si>
    <r>
      <rPr>
        <sz val="10"/>
        <rFont val="Courier New"/>
        <family val="3"/>
      </rPr>
      <t>ED-49279</t>
    </r>
  </si>
  <si>
    <r>
      <rPr>
        <sz val="10"/>
        <rFont val="Courier New"/>
        <family val="3"/>
      </rPr>
      <t>DISJUNTOR BIPOLAR TERMOMAGNÉTICO 5KA, DE 70A</t>
    </r>
  </si>
  <si>
    <r>
      <rPr>
        <sz val="10"/>
        <rFont val="Courier New"/>
        <family val="3"/>
      </rPr>
      <t>14.14</t>
    </r>
  </si>
  <si>
    <r>
      <rPr>
        <sz val="10"/>
        <rFont val="Courier New"/>
        <family val="3"/>
      </rPr>
      <t>CABO ELETRÔNICO CATEGORIA 6, INSTALADO EM EDIFICAÇÃO INSTITUCIONAL - FORNECIMENTO E INSTALAÇÃO. AF_11/2019</t>
    </r>
  </si>
  <si>
    <r>
      <rPr>
        <sz val="10"/>
        <rFont val="Courier New"/>
        <family val="3"/>
      </rPr>
      <t>14.15</t>
    </r>
  </si>
  <si>
    <r>
      <rPr>
        <sz val="10"/>
        <rFont val="Courier New"/>
        <family val="3"/>
      </rPr>
      <t>QUADRO DE DISTRIBUIÇÃO DE ENERGIA EM CHAPA DE AÇO GALVANIZADO, DE EMBUTIR, COM BARRAMENTO TRIFÁSICO, PARA 24 DISJUNTORES DIN 100A - FORNECIMENTO E INSTALAÇÃO. AF_10/2020</t>
    </r>
  </si>
  <si>
    <r>
      <rPr>
        <b/>
        <i/>
        <sz val="10"/>
        <rFont val="Courier New"/>
        <family val="3"/>
      </rPr>
      <t>15</t>
    </r>
  </si>
  <si>
    <r>
      <rPr>
        <b/>
        <i/>
        <sz val="10"/>
        <rFont val="Courier New"/>
        <family val="3"/>
      </rPr>
      <t>ENTREGA DA OBRA</t>
    </r>
  </si>
  <si>
    <r>
      <rPr>
        <sz val="10"/>
        <rFont val="Courier New"/>
        <family val="3"/>
      </rPr>
      <t>15.1</t>
    </r>
  </si>
  <si>
    <r>
      <rPr>
        <sz val="10"/>
        <rFont val="Courier New"/>
        <family val="3"/>
      </rPr>
      <t>ED-50266</t>
    </r>
  </si>
  <si>
    <r>
      <rPr>
        <sz val="10"/>
        <rFont val="Courier New"/>
        <family val="3"/>
      </rPr>
      <t>LIMPEZA FINAL PARA ENTREGA DA OBRA</t>
    </r>
  </si>
  <si>
    <r>
      <rPr>
        <b/>
        <i/>
        <sz val="10"/>
        <rFont val="Courier New"/>
        <family val="3"/>
      </rPr>
      <t>16</t>
    </r>
  </si>
  <si>
    <r>
      <rPr>
        <b/>
        <i/>
        <sz val="10"/>
        <rFont val="Courier New"/>
        <family val="3"/>
      </rPr>
      <t>ADMINISTRAÇÃO LOCAL</t>
    </r>
  </si>
  <si>
    <r>
      <rPr>
        <sz val="10"/>
        <rFont val="Courier New"/>
        <family val="3"/>
      </rPr>
      <t>16.1</t>
    </r>
  </si>
  <si>
    <r>
      <rPr>
        <sz val="10"/>
        <rFont val="Courier New"/>
        <family val="3"/>
      </rPr>
      <t>PMM</t>
    </r>
  </si>
  <si>
    <r>
      <rPr>
        <sz val="10"/>
        <rFont val="Courier New"/>
        <family val="3"/>
      </rPr>
      <t>CCU-01</t>
    </r>
  </si>
  <si>
    <r>
      <rPr>
        <sz val="10"/>
        <rFont val="Courier New"/>
        <family val="3"/>
      </rPr>
      <t>ADMINISTRAÇÃO LOCAL DA OBRA</t>
    </r>
  </si>
  <si>
    <r>
      <rPr>
        <b/>
        <sz val="10"/>
        <rFont val="Courier New"/>
        <family val="3"/>
      </rPr>
      <t>TOTAL GERAL</t>
    </r>
  </si>
  <si>
    <r>
      <rPr>
        <sz val="10"/>
        <rFont val="Courier New"/>
        <family val="3"/>
      </rPr>
      <t>Engenheiro Civil - CREA Nº 362503MG</t>
    </r>
  </si>
  <si>
    <t>Prefeitura Municipal de  Fervedouro</t>
  </si>
  <si>
    <r>
      <rPr>
        <sz val="9"/>
        <rFont val="Arial MT"/>
        <family val="2"/>
      </rPr>
      <t xml:space="preserve">
</t>
    </r>
    <r>
      <rPr>
        <b/>
        <sz val="11"/>
        <rFont val="Arial"/>
        <family val="2"/>
      </rPr>
      <t xml:space="preserve">PREFEITURA MUNICIPAL DE FERVEDOURO
</t>
    </r>
    <r>
      <rPr>
        <sz val="8"/>
        <rFont val="Arial MT"/>
        <family val="2"/>
      </rPr>
      <t>CNPJ
Secretaria Municipal de Obras Públicas</t>
    </r>
  </si>
  <si>
    <t>OBRA: UNIDADE  CENTRO DE CONVIVENCIA</t>
  </si>
  <si>
    <r>
      <rPr>
        <sz val="10"/>
        <rFont val="Courier New"/>
        <family val="3"/>
      </rPr>
      <t>2.2</t>
    </r>
    <r>
      <rPr>
        <sz val="11"/>
        <color theme="1"/>
        <rFont val="Calibri"/>
        <family val="2"/>
        <scheme val="minor"/>
      </rPr>
      <t/>
    </r>
  </si>
  <si>
    <t xml:space="preserve">DEMOLIÇÃO DE ALVENARIA SEM APROVEITAMENTO </t>
  </si>
  <si>
    <r>
      <rPr>
        <sz val="10"/>
        <rFont val="Courier New"/>
        <family val="3"/>
      </rPr>
      <t xml:space="preserve">ESCAVAÇÃO MANUAL PARA  SAPATA (INCLUINDO ESCAVAÇÃO PARA COLOCAÇÃO DE FÔRMAS).
</t>
    </r>
    <r>
      <rPr>
        <sz val="10"/>
        <rFont val="Courier New"/>
        <family val="3"/>
      </rPr>
      <t>AF_06/2017</t>
    </r>
  </si>
  <si>
    <t>PORTA EM MADEIRA DE LEI ESPECIAL COMPLETA 80 X 210 CM, PARA PINTURA, PARA P.N.E., COM PROTEÇÃO INFERIOR EM LAMINADO MELAMÍNICO, INCLUSIVE FERRAGENS E MAÇANETA TIPO ALAVANCA (P2)</t>
  </si>
  <si>
    <t>CONTRAPISO DESEMPENADO COM ARGAMASSA, TRAÇO 1:3 (CIMENTO E AREIA), ESP. 20MM ( INCLUSIVE PATEOS E RAMPAS)</t>
  </si>
  <si>
    <t>REVESTIMENTO COM CERÂMICA APLICADO EM PISO, ACABAMENTO ESMALTADO, AMBIENTE INTERNO, PADRÃO EXTRA, DIMENSÃO DA PEÇA ATÉ 2025 CM2, PEI V, ASSENTAMENTO COM ARGAMASSA INDUSTRIALIZADA, INCLUSIVE REJUNTAMENTO( INCLUI TB PATEOS E RAMPAS)</t>
  </si>
  <si>
    <t>REVESTIMENTO CERÂMICO PARA PAREDES INTERNAS COM PLACAS TIPO ESMALTADA EXTRA DE DIMENSÕES 20X20 CM APLICADAS  ALTURA DE 1,80 M (BANHEIROS, COZINHA E REFEITORIO)</t>
  </si>
  <si>
    <t>UN</t>
  </si>
  <si>
    <r>
      <rPr>
        <sz val="10"/>
        <rFont val="Courier New"/>
        <family val="3"/>
      </rPr>
      <t>4.2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</si>
  <si>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4.3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</si>
  <si>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4.4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</si>
  <si>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4.5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</si>
  <si>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4.6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</si>
  <si>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4.7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</si>
  <si>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4.8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</si>
  <si>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4.9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</si>
  <si>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4.10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</si>
  <si>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4.11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</si>
  <si>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4.12</t>
    </r>
    <r>
      <rPr>
        <sz val="11"/>
        <color theme="1"/>
        <rFont val="Calibri"/>
        <family val="2"/>
        <scheme val="minor"/>
      </rPr>
      <t/>
    </r>
  </si>
  <si>
    <t>FORNECIMENTO DE CONCRETO ESTRUTURAL, USINADO, COM FCK 25MPA, INCLUSIVE LANÇAMENTO, ADENSAMENTO E ACABAMENTO (pilares, vigas e laje)</t>
  </si>
  <si>
    <t>JANELA EM ALUMÍNIO MÁXIM-AR COM ALTURA DE 60CM, LINHA 25/SUPREMA, ACABAMENTO ANODIZADO NATURAL, INCLUSIVE PERFIS, VIDRO LISO 4MM E INSTALAÇÃO, EXCLUSIVE FERRAGENS PARA MÓDULO DE JANELA DE ALUMÍNIO MÁXIM-AR</t>
  </si>
  <si>
    <r>
      <rPr>
        <sz val="10"/>
        <rFont val="Courier New"/>
        <family val="3"/>
      </rPr>
      <t>7.2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</si>
  <si>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7.3</t>
    </r>
    <r>
      <rPr>
        <sz val="11"/>
        <color theme="1"/>
        <rFont val="Calibri"/>
        <family val="2"/>
        <scheme val="minor"/>
      </rPr>
      <t/>
    </r>
  </si>
  <si>
    <t>BASCULAS EM ALUMÍNIO MÁXIM-AR COM ALTURA DE 60CM, LINHA 25/SUPREMA, ACABAMENTO ANODIZADO NATURAL, INCLUSIVE PERFIS, VIDRO LISO 4MM E INSTALAÇÃO, EXCLUSIVE FERRAGENS PARA MÓDULO DE BASCULA DE ALUMÍNIO MÁXIM-AR- 0,70X1,50X2+X0,9X0,8X3+X0,7X0,9</t>
  </si>
  <si>
    <t>VERGAS E CONTRA VERGAS PRÉ-MOLDADA PARA JANELAS, BASCULAS E PORTAS</t>
  </si>
  <si>
    <r>
      <rPr>
        <sz val="10"/>
        <rFont val="Courier New"/>
        <family val="3"/>
      </rPr>
      <t>9.8</t>
    </r>
    <r>
      <rPr>
        <sz val="11"/>
        <color theme="1"/>
        <rFont val="Calibri"/>
        <family val="2"/>
        <scheme val="minor"/>
      </rPr>
      <t/>
    </r>
  </si>
  <si>
    <t>PASSA PRATO EM GRANITO ANDORINHA- 0,60X0,70X2</t>
  </si>
  <si>
    <t>RODABANCA/FRONTÃO PARA BANCADA EM GRANITO DA COZINHA, COR CINZA ANDORINHA, ESP. 2CM, ALTURA DE 7CM, INCLUSIVE REJUNTAMENTO EM MASSA PLÁSTICA NA COR DA PEDRA</t>
  </si>
  <si>
    <t>PINTURA ACRÍLICA PARA PISO/SUPERFÍCIE CIMENTADA, DUAS (2) DEMÃOS</t>
  </si>
  <si>
    <t>PISO CIMENTADO COM ARGAMASSA, TRAÇO 1:3 (CIMENTO E AREIA), ESP. 50MM, ACABAMENTO DESEMPENADO E FELTRADO, MODULAÇÃO DE 100X100CM, INCLUSIVE JUNTA PLÁSTICA ( PATEOS E ACESSO ENTRADA)</t>
  </si>
  <si>
    <t>SUBTOTAL GERAL</t>
  </si>
  <si>
    <r>
      <rPr>
        <sz val="9"/>
        <rFont val="Arial MT"/>
        <family val="2"/>
      </rPr>
      <t xml:space="preserve">
</t>
    </r>
    <r>
      <rPr>
        <b/>
        <sz val="11"/>
        <rFont val="Arial"/>
        <family val="2"/>
      </rPr>
      <t xml:space="preserve">PREFEITURA MUNICIPAL DE FERVEDOURO
</t>
    </r>
    <r>
      <rPr>
        <sz val="8"/>
        <rFont val="Arial MT"/>
        <family val="2"/>
      </rPr>
      <t>CNPJ: 
Secretaria Municipal de Obras Públicas</t>
    </r>
  </si>
  <si>
    <r>
      <rPr>
        <b/>
        <sz val="9"/>
        <rFont val="Courier New"/>
        <family val="3"/>
      </rPr>
      <t>COMPOSIÇÃO DE CUSTO UNITÁRIO</t>
    </r>
  </si>
  <si>
    <t>OBRA: UNIDADE DE CENTRO DE CONVIVENCIA</t>
  </si>
  <si>
    <r>
      <rPr>
        <sz val="9"/>
        <rFont val="Courier New"/>
        <family val="3"/>
      </rPr>
      <t>DATA:</t>
    </r>
  </si>
  <si>
    <r>
      <rPr>
        <sz val="9"/>
        <rFont val="Courier New"/>
        <family val="3"/>
      </rPr>
      <t>(  ) DIRETA</t>
    </r>
  </si>
  <si>
    <r>
      <rPr>
        <sz val="9"/>
        <rFont val="Courier New"/>
        <family val="3"/>
      </rPr>
      <t>(  x  )</t>
    </r>
  </si>
  <si>
    <r>
      <rPr>
        <sz val="9"/>
        <rFont val="Courier New"/>
        <family val="3"/>
      </rPr>
      <t>INDIRETA</t>
    </r>
  </si>
  <si>
    <r>
      <rPr>
        <sz val="9"/>
        <rFont val="Courier New"/>
        <family val="3"/>
      </rPr>
      <t>BDI 1</t>
    </r>
  </si>
  <si>
    <r>
      <rPr>
        <b/>
        <sz val="9"/>
        <rFont val="Courier New"/>
        <family val="3"/>
      </rPr>
      <t>CCU 01</t>
    </r>
  </si>
  <si>
    <r>
      <rPr>
        <sz val="9"/>
        <rFont val="Courier New"/>
        <family val="3"/>
      </rPr>
      <t>Descrição:</t>
    </r>
  </si>
  <si>
    <r>
      <rPr>
        <sz val="9"/>
        <rFont val="Courier New"/>
        <family val="3"/>
      </rPr>
      <t>ADMINISTRAÇÃO LOCAL DA OBRA</t>
    </r>
  </si>
  <si>
    <r>
      <rPr>
        <sz val="9"/>
        <rFont val="Courier New"/>
        <family val="3"/>
      </rPr>
      <t>Unidade:</t>
    </r>
  </si>
  <si>
    <r>
      <rPr>
        <sz val="9"/>
        <rFont val="Courier New"/>
        <family val="3"/>
      </rPr>
      <t>UN</t>
    </r>
  </si>
  <si>
    <r>
      <rPr>
        <sz val="9"/>
        <rFont val="Courier New"/>
        <family val="3"/>
      </rPr>
      <t>Código</t>
    </r>
  </si>
  <si>
    <r>
      <rPr>
        <sz val="9"/>
        <rFont val="Courier New"/>
        <family val="3"/>
      </rPr>
      <t>Fonte</t>
    </r>
  </si>
  <si>
    <r>
      <rPr>
        <sz val="9"/>
        <rFont val="Courier New"/>
        <family val="3"/>
      </rPr>
      <t>Descrição</t>
    </r>
  </si>
  <si>
    <r>
      <rPr>
        <sz val="9"/>
        <rFont val="Courier New"/>
        <family val="3"/>
      </rPr>
      <t>Unidade</t>
    </r>
  </si>
  <si>
    <r>
      <rPr>
        <sz val="9"/>
        <rFont val="Courier New"/>
        <family val="3"/>
      </rPr>
      <t>Coeficiente</t>
    </r>
  </si>
  <si>
    <r>
      <rPr>
        <sz val="9"/>
        <rFont val="Courier New"/>
        <family val="3"/>
      </rPr>
      <t>Preço</t>
    </r>
  </si>
  <si>
    <r>
      <rPr>
        <sz val="9"/>
        <rFont val="Courier New"/>
        <family val="3"/>
      </rPr>
      <t>Total</t>
    </r>
  </si>
  <si>
    <r>
      <rPr>
        <sz val="9"/>
        <rFont val="Courier New"/>
        <family val="3"/>
      </rPr>
      <t>SINAPI</t>
    </r>
  </si>
  <si>
    <r>
      <rPr>
        <sz val="9"/>
        <rFont val="Courier New"/>
        <family val="3"/>
      </rPr>
      <t>ENGENHEIRO CIVIL DE OBRA PLENO COM ENCARGOS COMPLEMENTARES</t>
    </r>
  </si>
  <si>
    <r>
      <rPr>
        <sz val="9"/>
        <rFont val="Courier New"/>
        <family val="3"/>
      </rPr>
      <t>H</t>
    </r>
  </si>
  <si>
    <r>
      <rPr>
        <sz val="9"/>
        <rFont val="Courier New"/>
        <family val="3"/>
      </rPr>
      <t>R$  127,89</t>
    </r>
  </si>
  <si>
    <r>
      <rPr>
        <sz val="9"/>
        <rFont val="Courier New"/>
        <family val="3"/>
      </rPr>
      <t>R$  3.197,25</t>
    </r>
  </si>
  <si>
    <r>
      <rPr>
        <sz val="9"/>
        <rFont val="Courier New"/>
        <family val="3"/>
      </rPr>
      <t>MESTRE DE OBRAS COM ENCARGOS COMPLEMENTARES</t>
    </r>
  </si>
  <si>
    <r>
      <rPr>
        <sz val="9"/>
        <rFont val="Courier New"/>
        <family val="3"/>
      </rPr>
      <t>R$   80,32</t>
    </r>
  </si>
  <si>
    <r>
      <rPr>
        <sz val="9"/>
        <rFont val="Courier New"/>
        <family val="3"/>
      </rPr>
      <t>R$  2.409,60</t>
    </r>
  </si>
  <si>
    <r>
      <rPr>
        <sz val="9"/>
        <rFont val="Courier New"/>
        <family val="3"/>
      </rPr>
      <t>TÉCNICO EM SEGURANÇA DO TRABALHO COM ENCARGOS COMPLEMENTARES</t>
    </r>
  </si>
  <si>
    <r>
      <rPr>
        <sz val="9"/>
        <rFont val="Courier New"/>
        <family val="3"/>
      </rPr>
      <t>R$   37,90</t>
    </r>
  </si>
  <si>
    <r>
      <rPr>
        <sz val="9"/>
        <rFont val="Courier New"/>
        <family val="3"/>
      </rPr>
      <t>R$    947,50</t>
    </r>
  </si>
  <si>
    <r>
      <rPr>
        <sz val="9"/>
        <rFont val="Courier New"/>
        <family val="3"/>
      </rPr>
      <t>Subtotal do item:</t>
    </r>
  </si>
  <si>
    <r>
      <rPr>
        <sz val="9"/>
        <rFont val="Courier New"/>
        <family val="3"/>
      </rPr>
      <t>R$  6.554,35</t>
    </r>
  </si>
  <si>
    <r>
      <rPr>
        <sz val="9"/>
        <rFont val="Courier New"/>
        <family val="3"/>
      </rPr>
      <t>TOTAL GERAL:</t>
    </r>
  </si>
  <si>
    <r>
      <rPr>
        <sz val="9"/>
        <rFont val="Courier New"/>
        <family val="3"/>
      </rPr>
      <t>R$ 6.554,35</t>
    </r>
  </si>
  <si>
    <t>Fonte de Preço: SINAPI MG 09/23 NÃO DESONERADO</t>
  </si>
  <si>
    <t>Prefeitura Municipal de Fervedouro</t>
  </si>
  <si>
    <t>MIRIAM FACCHINI BARBOSA- Engenheira Civil -                                                                                     CREA Nº 38585/DMG</t>
  </si>
  <si>
    <t>FORNECIMENTO DE CONCRETO ESTRUTURAL, USINADO, COM FCK 25MPA, INCLUSIVE LANÇAMENTO, ADENSAMENTO E ACABAMENTO (FUNDAÇÃO- SAPATAS E CINTAS)</t>
  </si>
  <si>
    <t>ED-29481</t>
  </si>
  <si>
    <t>REVESTIMENTOS</t>
  </si>
  <si>
    <t>ED-48535</t>
  </si>
  <si>
    <r>
      <rPr>
        <sz val="10"/>
        <rFont val="Courier New"/>
        <family val="3"/>
      </rPr>
      <t>5.2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</si>
  <si>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5.3</t>
    </r>
    <r>
      <rPr>
        <sz val="11"/>
        <color theme="1"/>
        <rFont val="Calibri"/>
        <family val="2"/>
        <scheme val="minor"/>
      </rPr>
      <t/>
    </r>
  </si>
  <si>
    <t>ED-48537</t>
  </si>
  <si>
    <r>
      <rPr>
        <sz val="10"/>
        <rFont val="Courier New"/>
        <family val="3"/>
      </rPr>
      <t>7.4</t>
    </r>
    <r>
      <rPr>
        <sz val="11"/>
        <color theme="1"/>
        <rFont val="Calibri"/>
        <family val="2"/>
        <scheme val="minor"/>
      </rPr>
      <t/>
    </r>
  </si>
  <si>
    <t>ED-49595</t>
  </si>
  <si>
    <t>UM</t>
  </si>
  <si>
    <t>PORTA DE MADEIRA COMPLETA, DIMENSÃO (55X180)CM, TIPO DE ABRIR DE UMA FOLHA, COM ACABAMENTO NATURAL PARA
PINTURA/VERNIZ, INCLUSIVE MARCO EM CANTONEIRA DE AÇO
COM ABAS IGUAIS, LARGURA DE 1.1/4" (31,75MM), ESP. 1/8" (3,
17MM), TARJETA E DOBRADIÇAS,</t>
  </si>
  <si>
    <r>
      <rPr>
        <sz val="10"/>
        <rFont val="Courier New"/>
        <family val="3"/>
      </rPr>
      <t>7.5</t>
    </r>
    <r>
      <rPr>
        <sz val="11"/>
        <color theme="1"/>
        <rFont val="Calibri"/>
        <family val="2"/>
        <scheme val="minor"/>
      </rPr>
      <t/>
    </r>
  </si>
  <si>
    <t>ED-49605</t>
  </si>
  <si>
    <t>PORTA DE MADEIRA COMPLETA, DIMENSÃO (80X210)CM, TIPO   DE ABRIR, COM REVESTIMENTO LAMINADO</t>
  </si>
  <si>
    <t>IN</t>
  </si>
  <si>
    <t>DIVISÓRIA EM PAINEL REMOVÍVEL, H= 2,10M,NÚCLEO COMPENSADO NAVAL RM PERFIL DE ALUMINIO TIPO C,INCLUSIVE ACESSÓRIOS, EXCLUSIVE PORTAS</t>
  </si>
  <si>
    <t>DIVISÓRIA EM ARDÓSIA, ESP. 3CM,PARA SANITARIOS, H=1,80M, INCLUSIVE INSTALAÇÃO, PERFIL "U" EM ALUMINIO E ACESSÓRIOS PARA FIXAÇÃO EXCLUSIVE PORTAS</t>
  </si>
  <si>
    <t>ED-20572</t>
  </si>
  <si>
    <t>M2</t>
  </si>
  <si>
    <r>
      <rPr>
        <sz val="10"/>
        <rFont val="Courier New"/>
        <family val="3"/>
      </rPr>
      <t>8.3</t>
    </r>
    <r>
      <rPr>
        <sz val="11"/>
        <color theme="1"/>
        <rFont val="Calibri"/>
        <family val="2"/>
        <scheme val="minor"/>
      </rPr>
      <t/>
    </r>
  </si>
  <si>
    <t>ED-50771</t>
  </si>
  <si>
    <t>RODAPÉ COM REVESTIMENTO EM CERÂMICA ESMALTADA, H= 10 CM.</t>
  </si>
  <si>
    <t>M</t>
  </si>
  <si>
    <t>ED-50993</t>
  </si>
  <si>
    <r>
      <rPr>
        <sz val="10"/>
        <rFont val="Courier New"/>
        <family val="3"/>
      </rPr>
      <t>14.16</t>
    </r>
    <r>
      <rPr>
        <sz val="11"/>
        <color theme="1"/>
        <rFont val="Calibri"/>
        <family val="2"/>
        <scheme val="minor"/>
      </rPr>
      <t/>
    </r>
  </si>
  <si>
    <t>DUCHA PLÁSTICA, LARGURA 5", FORNECIMENTO E INSTALAÇÃO, INCLUSIVE BRAÇO</t>
  </si>
  <si>
    <t>ED-32667</t>
  </si>
  <si>
    <t>ED-50297</t>
  </si>
  <si>
    <r>
      <rPr>
        <sz val="10"/>
        <rFont val="Courier New"/>
        <family val="3"/>
      </rPr>
      <t>12.2</t>
    </r>
    <r>
      <rPr>
        <sz val="11"/>
        <color theme="1"/>
        <rFont val="Calibri"/>
        <family val="2"/>
        <scheme val="minor"/>
      </rPr>
      <t/>
    </r>
  </si>
  <si>
    <t xml:space="preserve">BACIA SANITÁRIA (VASO) DE LOUÇA COM CAIXA ACOPLADA,INCLUSIVE ACESSÓRIOS DE FIXAÇÃO,ENGATE FLEXIVEL </t>
  </si>
  <si>
    <t>ED-50278</t>
  </si>
  <si>
    <t>BACIA SANITÁRIA (VASO) DE LOUÇA CONVENCIONAL, ACESSÍVEL (PCR/PMR), COR BRANCA, COM INSTALAÇÃO DE SÓCULO NA BASE DA BACIA ACOMPANHANDO A PROJEÇÃO DA BASE, NÃO ULTRAPASSANDO ALTURA DE 5CM, ALTURA MÁXIMA DE 46CM (BACIA+ASSENTO), INCLUSIVE ACESSÓRIOS DE FIXAÇÃO/VEDAÇÃO, VÁLVULA DE DESCARGA METÁLICA COM ACIONAMENTO DUPLO, TUBO DE LIGAÇÃO DE LATÃO COM CANOPLA, FORNECIMENTO, INSTALAÇÃO E REJUNTAMENTO, EXCLUSIVE ASSENTO</t>
  </si>
  <si>
    <t>CUBA EM AÇO INOXIDÁVEL DE EMBUTIR, AISI 304, APLICAÇÃO PARA PIA, Nº 2, INCLUSUVE VALVULA DE METAL DE ACABAMENTO CROMADO, SIFAO METALICO COM ACABAMENTO CROMADO</t>
  </si>
  <si>
    <r>
      <rPr>
        <sz val="10"/>
        <rFont val="Courier New"/>
        <family val="3"/>
      </rPr>
      <t>12.3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</si>
  <si>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12.4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</si>
  <si>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12.5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</si>
  <si>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12.6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</si>
  <si>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Courier New"/>
        <family val="3"/>
      </rPr>
      <t>12.7</t>
    </r>
    <r>
      <rPr>
        <sz val="11"/>
        <color theme="1"/>
        <rFont val="Calibri"/>
        <family val="2"/>
        <scheme val="minor"/>
      </rPr>
      <t/>
    </r>
  </si>
  <si>
    <t>ED-21657</t>
  </si>
  <si>
    <t>BANCADA EM GRANITO, COR CINZA ANDORINHA, ESP. 2CM,APOIADA EM ALVENARIA, EXCLUSIVE CUBA, RODABANCA, CUBA METALICA, VALULA, SIFAO , ENGATE E TORNEIRA</t>
  </si>
  <si>
    <r>
      <rPr>
        <sz val="10"/>
        <rFont val="Courier New"/>
        <family val="3"/>
      </rPr>
      <t>12.8</t>
    </r>
    <r>
      <rPr>
        <sz val="11"/>
        <color theme="1"/>
        <rFont val="Calibri"/>
        <family val="2"/>
        <scheme val="minor"/>
      </rPr>
      <t/>
    </r>
  </si>
  <si>
    <t>ED-50325</t>
  </si>
  <si>
    <t>TORNEIRA METÁLICA PARA PIA, BICA MÓVEL, ABERTURA 1/4 DE VOLTA ACABAMENTO CROMADO</t>
  </si>
  <si>
    <t xml:space="preserve">ED-50330 </t>
  </si>
  <si>
    <t>TORNEIRA METÁLICA PARA LAVATÓRIO, ABERTURA 1/4 DE VOLTA ACABAMENTO CROMADO. INCLUSIVE ENGATE FLEXIVEL MEETALICO</t>
  </si>
  <si>
    <r>
      <rPr>
        <sz val="10"/>
        <rFont val="Courier New"/>
        <family val="3"/>
      </rPr>
      <t>12.9</t>
    </r>
    <r>
      <rPr>
        <sz val="11"/>
        <color theme="1"/>
        <rFont val="Calibri"/>
        <family val="2"/>
        <scheme val="minor"/>
      </rPr>
      <t/>
    </r>
  </si>
  <si>
    <t>PREFEITURA MUNICIPAL DE FERVEDOURO</t>
  </si>
  <si>
    <t>CRONOGRAMA FÍSICO-FINANCEIRO</t>
  </si>
  <si>
    <t>VALOR DO ORÇAMENTO:</t>
  </si>
  <si>
    <t>DATA: NOVEMBRO/2023</t>
  </si>
  <si>
    <t>ITEM</t>
  </si>
  <si>
    <t>CÓDIGO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</si>
  <si>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</si>
  <si>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</si>
  <si>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</si>
  <si>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</si>
  <si>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</si>
  <si>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</si>
  <si>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</si>
  <si>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</si>
  <si>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</si>
  <si>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</si>
  <si>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</si>
  <si>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</si>
  <si>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>LOCAL: FERVEDOURO/MG</t>
  </si>
  <si>
    <t xml:space="preserve">                                   MIRIAM FACCHINI BARBOSA</t>
  </si>
  <si>
    <t>CONSTRUÇÃO DO CENTRO DE CONVIVENCIA</t>
  </si>
  <si>
    <t>LOCAL: AVENIDA MARIA AMELIA DE SOUZA PEDROSA</t>
  </si>
  <si>
    <t>END.:AVENIDA MARIA AMELIA DE SOUZA PEDROSA</t>
  </si>
  <si>
    <t>REFERÊNCIA:SINAPI SETEMBRO/23 - SETOP AGOSTO/23  - SEM DESONERAÇÃO</t>
  </si>
  <si>
    <t>REFERÊNCIA: SINAPI SETEMBRO/23  SETOP AGOSTO/23   Não desonerado</t>
  </si>
  <si>
    <t>PRAZO DE EXECUÇÃO: 180 dias</t>
  </si>
  <si>
    <t>PRAZO:180 DIAS</t>
  </si>
  <si>
    <t xml:space="preserve">PRAZO DE EXECUÇÃO DE OBRAS: 180 DIAS </t>
  </si>
  <si>
    <t>12.10</t>
  </si>
  <si>
    <t>12.11</t>
  </si>
  <si>
    <t>12.12</t>
  </si>
  <si>
    <t>12.13</t>
  </si>
  <si>
    <t>12.14</t>
  </si>
  <si>
    <t>12.15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</si>
</sst>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yy\.m\.d;@"/>
    <numFmt numFmtId="165" formatCode="dd\.m\.yy;@"/>
    <numFmt numFmtId="166" formatCode="0.0000"/>
    <numFmt numFmtId="167" formatCode="&quot;R$ &quot;#,##0.00"/>
    <numFmt numFmtId="168" formatCode="&quot;R$&quot;\ #,##0.00"/>
    <numFmt numFmtId="169" formatCode="d/m/yy;@"/>
  </numFmts>
  <fonts count="38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2"/>
      <name val="Courier New"/>
    </font>
    <font>
      <b/>
      <sz val="10"/>
      <name val="Courier New"/>
    </font>
    <font>
      <b/>
      <sz val="10"/>
      <color rgb="FF000000"/>
      <name val="Courier New"/>
      <family val="2"/>
    </font>
    <font>
      <b/>
      <sz val="11"/>
      <name val="Courier New"/>
    </font>
    <font>
      <b/>
      <i/>
      <sz val="10"/>
      <color rgb="FF000000"/>
      <name val="Courier New"/>
      <family val="2"/>
    </font>
    <font>
      <b/>
      <i/>
      <sz val="10"/>
      <name val="Courier New"/>
    </font>
    <font>
      <sz val="10"/>
      <name val="Courier New"/>
    </font>
    <font>
      <sz val="10"/>
      <color rgb="FF000000"/>
      <name val="Courier New"/>
      <family val="2"/>
    </font>
    <font>
      <sz val="15"/>
      <name val="Trebuchet MS"/>
    </font>
    <font>
      <sz val="9"/>
      <name val="Arial MT"/>
      <family val="2"/>
    </font>
    <font>
      <b/>
      <sz val="11"/>
      <name val="Arial"/>
      <family val="2"/>
    </font>
    <font>
      <sz val="8"/>
      <name val="Arial MT"/>
      <family val="2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b/>
      <i/>
      <sz val="10"/>
      <name val="Courier New"/>
      <family val="3"/>
    </font>
    <font>
      <sz val="10"/>
      <name val="Courier New"/>
      <family val="3"/>
    </font>
    <font>
      <sz val="10"/>
      <name val="Times New Roman"/>
      <charset val="204"/>
    </font>
    <font>
      <sz val="10"/>
      <color rgb="FF000000"/>
      <name val="Times New Roman"/>
      <charset val="204"/>
    </font>
    <font>
      <b/>
      <sz val="9"/>
      <name val="Courier New"/>
    </font>
    <font>
      <b/>
      <sz val="9"/>
      <name val="Courier New"/>
      <family val="3"/>
    </font>
    <font>
      <sz val="9"/>
      <name val="Courier New"/>
    </font>
    <font>
      <sz val="9"/>
      <name val="Courier New"/>
      <family val="3"/>
    </font>
    <font>
      <sz val="9"/>
      <color rgb="FF000000"/>
      <name val="Courier New"/>
      <family val="2"/>
    </font>
    <font>
      <b/>
      <sz val="10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i/>
      <sz val="15"/>
      <color indexed="8"/>
      <name val="Calibri"/>
      <family val="2"/>
      <scheme val="minor"/>
    </font>
    <font>
      <b/>
      <sz val="9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indexed="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F243E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297"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 indent="5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left" wrapText="1"/>
    </xf>
    <xf numFmtId="10" fontId="4" fillId="0" borderId="4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 indent="1"/>
    </xf>
    <xf numFmtId="0" fontId="0" fillId="2" borderId="3" xfId="0" applyFill="1" applyBorder="1" applyAlignment="1">
      <alignment horizontal="left" wrapText="1"/>
    </xf>
    <xf numFmtId="0" fontId="7" fillId="2" borderId="3" xfId="0" applyFont="1" applyFill="1" applyBorder="1" applyAlignment="1">
      <alignment horizontal="left" vertical="top" wrapText="1"/>
    </xf>
    <xf numFmtId="4" fontId="6" fillId="2" borderId="3" xfId="0" applyNumberFormat="1" applyFont="1" applyFill="1" applyBorder="1" applyAlignment="1">
      <alignment horizontal="right" vertical="top" indent="3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 shrinkToFit="1"/>
    </xf>
    <xf numFmtId="2" fontId="9" fillId="0" borderId="1" xfId="0" applyNumberFormat="1" applyFont="1" applyFill="1" applyBorder="1" applyAlignment="1">
      <alignment horizontal="left" vertical="top" indent="2" shrinkToFit="1"/>
    </xf>
    <xf numFmtId="4" fontId="9" fillId="0" borderId="1" xfId="0" applyNumberFormat="1" applyFont="1" applyFill="1" applyBorder="1" applyAlignment="1">
      <alignment horizontal="left" vertical="top" indent="1" shrinkToFit="1"/>
    </xf>
    <xf numFmtId="2" fontId="6" fillId="2" borderId="3" xfId="0" applyNumberFormat="1" applyFont="1" applyFill="1" applyBorder="1" applyAlignment="1">
      <alignment horizontal="left" vertical="top" indent="3" shrinkToFit="1"/>
    </xf>
    <xf numFmtId="1" fontId="9" fillId="0" borderId="1" xfId="0" applyNumberFormat="1" applyFont="1" applyFill="1" applyBorder="1" applyAlignment="1">
      <alignment horizontal="center" vertical="top" shrinkToFit="1"/>
    </xf>
    <xf numFmtId="2" fontId="9" fillId="0" borderId="1" xfId="0" applyNumberFormat="1" applyFont="1" applyFill="1" applyBorder="1" applyAlignment="1">
      <alignment horizontal="left" vertical="top" indent="4" shrinkToFit="1"/>
    </xf>
    <xf numFmtId="2" fontId="9" fillId="0" borderId="1" xfId="0" applyNumberFormat="1" applyFont="1" applyFill="1" applyBorder="1" applyAlignment="1">
      <alignment horizontal="left" vertical="center" indent="2" shrinkToFit="1"/>
    </xf>
    <xf numFmtId="2" fontId="9" fillId="0" borderId="1" xfId="0" applyNumberFormat="1" applyFont="1" applyFill="1" applyBorder="1" applyAlignment="1">
      <alignment horizontal="left" vertical="center" indent="4" shrinkToFit="1"/>
    </xf>
    <xf numFmtId="1" fontId="9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indent="3" shrinkToFit="1"/>
    </xf>
    <xf numFmtId="0" fontId="8" fillId="0" borderId="9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left" vertical="center" indent="3" shrinkToFit="1"/>
    </xf>
    <xf numFmtId="0" fontId="7" fillId="2" borderId="2" xfId="0" applyFon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top" shrinkToFit="1"/>
    </xf>
    <xf numFmtId="164" fontId="9" fillId="0" borderId="1" xfId="0" applyNumberFormat="1" applyFont="1" applyFill="1" applyBorder="1" applyAlignment="1">
      <alignment horizontal="center" vertical="center" shrinkToFit="1"/>
    </xf>
    <xf numFmtId="164" fontId="9" fillId="0" borderId="1" xfId="0" applyNumberFormat="1" applyFont="1" applyFill="1" applyBorder="1" applyAlignment="1">
      <alignment horizontal="center" vertical="top" shrinkToFit="1"/>
    </xf>
    <xf numFmtId="165" fontId="9" fillId="0" borderId="1" xfId="0" applyNumberFormat="1" applyFont="1" applyFill="1" applyBorder="1" applyAlignment="1">
      <alignment horizontal="center" vertical="top" shrinkToFit="1"/>
    </xf>
    <xf numFmtId="165" fontId="9" fillId="0" borderId="1" xfId="0" applyNumberFormat="1" applyFont="1" applyFill="1" applyBorder="1" applyAlignment="1">
      <alignment horizontal="center" vertical="center" shrinkToFit="1"/>
    </xf>
    <xf numFmtId="165" fontId="9" fillId="0" borderId="9" xfId="0" applyNumberFormat="1" applyFont="1" applyFill="1" applyBorder="1" applyAlignment="1">
      <alignment horizontal="center" vertical="center" shrinkToFit="1"/>
    </xf>
    <xf numFmtId="4" fontId="9" fillId="0" borderId="1" xfId="0" applyNumberFormat="1" applyFont="1" applyFill="1" applyBorder="1" applyAlignment="1">
      <alignment horizontal="left" vertical="top" indent="3" shrinkToFit="1"/>
    </xf>
    <xf numFmtId="4" fontId="9" fillId="0" borderId="2" xfId="0" applyNumberFormat="1" applyFont="1" applyFill="1" applyBorder="1" applyAlignment="1">
      <alignment horizontal="center" vertical="top" shrinkToFit="1"/>
    </xf>
    <xf numFmtId="4" fontId="4" fillId="0" borderId="1" xfId="0" applyNumberFormat="1" applyFont="1" applyFill="1" applyBorder="1" applyAlignment="1">
      <alignment horizontal="left" vertical="top" indent="2" shrinkToFit="1"/>
    </xf>
    <xf numFmtId="0" fontId="0" fillId="0" borderId="5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right" vertical="top" wrapText="1"/>
    </xf>
    <xf numFmtId="0" fontId="0" fillId="0" borderId="12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left" wrapText="1"/>
    </xf>
    <xf numFmtId="0" fontId="7" fillId="2" borderId="1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shrinkToFit="1"/>
    </xf>
    <xf numFmtId="2" fontId="9" fillId="0" borderId="10" xfId="0" applyNumberFormat="1" applyFont="1" applyFill="1" applyBorder="1" applyAlignment="1">
      <alignment horizontal="left" vertical="center" indent="2" shrinkToFi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/>
    </xf>
    <xf numFmtId="0" fontId="23" fillId="0" borderId="2" xfId="0" applyFont="1" applyFill="1" applyBorder="1" applyAlignment="1">
      <alignment horizontal="left" vertical="top" wrapText="1" indent="5"/>
    </xf>
    <xf numFmtId="0" fontId="0" fillId="0" borderId="1" xfId="0" applyFill="1" applyBorder="1" applyAlignment="1">
      <alignment horizontal="left" wrapText="1"/>
    </xf>
    <xf numFmtId="0" fontId="23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left" wrapText="1"/>
    </xf>
    <xf numFmtId="0" fontId="23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23" fillId="0" borderId="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right" vertical="top" wrapText="1" indent="3"/>
    </xf>
    <xf numFmtId="0" fontId="23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left" vertical="top" wrapText="1" indent="2"/>
    </xf>
    <xf numFmtId="0" fontId="23" fillId="0" borderId="1" xfId="0" applyFont="1" applyFill="1" applyBorder="1" applyAlignment="1">
      <alignment horizontal="left" vertical="top" wrapText="1" indent="3"/>
    </xf>
    <xf numFmtId="1" fontId="25" fillId="0" borderId="1" xfId="0" applyNumberFormat="1" applyFont="1" applyFill="1" applyBorder="1" applyAlignment="1">
      <alignment horizontal="left" vertical="top" indent="3" shrinkToFit="1"/>
    </xf>
    <xf numFmtId="166" fontId="25" fillId="0" borderId="1" xfId="0" applyNumberFormat="1" applyFont="1" applyFill="1" applyBorder="1" applyAlignment="1">
      <alignment horizontal="center" vertical="top" shrinkToFit="1"/>
    </xf>
    <xf numFmtId="0" fontId="23" fillId="0" borderId="1" xfId="0" applyFont="1" applyFill="1" applyBorder="1" applyAlignment="1">
      <alignment horizontal="left" vertical="top" wrapText="1" indent="1"/>
    </xf>
    <xf numFmtId="0" fontId="23" fillId="0" borderId="1" xfId="0" applyFont="1" applyFill="1" applyBorder="1" applyAlignment="1">
      <alignment horizontal="right" vertical="top" wrapText="1" indent="1"/>
    </xf>
    <xf numFmtId="1" fontId="25" fillId="0" borderId="1" xfId="0" applyNumberFormat="1" applyFont="1" applyFill="1" applyBorder="1" applyAlignment="1">
      <alignment horizontal="right" vertical="top" indent="3" shrinkToFit="1"/>
    </xf>
    <xf numFmtId="0" fontId="0" fillId="0" borderId="7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24" fillId="0" borderId="0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wrapText="1"/>
    </xf>
    <xf numFmtId="0" fontId="8" fillId="0" borderId="15" xfId="0" applyFont="1" applyFill="1" applyBorder="1" applyAlignment="1">
      <alignment horizontal="left" vertical="top" wrapText="1"/>
    </xf>
    <xf numFmtId="2" fontId="9" fillId="0" borderId="15" xfId="0" applyNumberFormat="1" applyFont="1" applyFill="1" applyBorder="1" applyAlignment="1">
      <alignment horizontal="center" vertical="center" shrinkToFit="1"/>
    </xf>
    <xf numFmtId="2" fontId="9" fillId="0" borderId="15" xfId="0" applyNumberFormat="1" applyFont="1" applyFill="1" applyBorder="1" applyAlignment="1">
      <alignment horizontal="left" vertical="center" indent="2" shrinkToFit="1"/>
    </xf>
    <xf numFmtId="4" fontId="9" fillId="0" borderId="15" xfId="0" applyNumberFormat="1" applyFont="1" applyFill="1" applyBorder="1" applyAlignment="1">
      <alignment horizontal="left" vertical="center" indent="1" shrinkToFit="1"/>
    </xf>
    <xf numFmtId="4" fontId="9" fillId="0" borderId="15" xfId="0" applyNumberFormat="1" applyFont="1" applyFill="1" applyBorder="1" applyAlignment="1">
      <alignment horizontal="right" vertical="center" indent="3" shrinkToFit="1"/>
    </xf>
    <xf numFmtId="4" fontId="9" fillId="0" borderId="15" xfId="0" applyNumberFormat="1" applyFont="1" applyFill="1" applyBorder="1" applyAlignment="1">
      <alignment horizontal="center" vertical="center" shrinkToFit="1"/>
    </xf>
    <xf numFmtId="2" fontId="6" fillId="2" borderId="14" xfId="0" applyNumberFormat="1" applyFont="1" applyFill="1" applyBorder="1" applyAlignment="1">
      <alignment horizontal="left" vertical="top" indent="3" shrinkToFit="1"/>
    </xf>
    <xf numFmtId="2" fontId="6" fillId="2" borderId="15" xfId="0" applyNumberFormat="1" applyFont="1" applyFill="1" applyBorder="1" applyAlignment="1">
      <alignment horizontal="left" vertical="top" indent="3" shrinkToFit="1"/>
    </xf>
    <xf numFmtId="0" fontId="8" fillId="0" borderId="9" xfId="0" applyFont="1" applyFill="1" applyBorder="1" applyAlignment="1">
      <alignment horizontal="center" vertical="top" wrapText="1"/>
    </xf>
    <xf numFmtId="0" fontId="0" fillId="2" borderId="15" xfId="0" applyFill="1" applyBorder="1" applyAlignment="1">
      <alignment horizontal="left" wrapText="1"/>
    </xf>
    <xf numFmtId="0" fontId="18" fillId="0" borderId="15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top" wrapText="1"/>
    </xf>
    <xf numFmtId="1" fontId="9" fillId="0" borderId="10" xfId="0" applyNumberFormat="1" applyFont="1" applyFill="1" applyBorder="1" applyAlignment="1">
      <alignment horizontal="center" vertical="top" shrinkToFit="1"/>
    </xf>
    <xf numFmtId="2" fontId="9" fillId="0" borderId="10" xfId="0" applyNumberFormat="1" applyFont="1" applyFill="1" applyBorder="1" applyAlignment="1">
      <alignment horizontal="left" vertical="center" shrinkToFit="1"/>
    </xf>
    <xf numFmtId="0" fontId="7" fillId="2" borderId="6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top" wrapText="1"/>
    </xf>
    <xf numFmtId="1" fontId="9" fillId="0" borderId="15" xfId="0" applyNumberFormat="1" applyFont="1" applyFill="1" applyBorder="1" applyAlignment="1">
      <alignment horizontal="center" vertical="top" shrinkToFit="1"/>
    </xf>
    <xf numFmtId="2" fontId="9" fillId="0" borderId="15" xfId="0" applyNumberFormat="1" applyFont="1" applyFill="1" applyBorder="1" applyAlignment="1">
      <alignment horizontal="left" vertical="center" shrinkToFit="1"/>
    </xf>
    <xf numFmtId="2" fontId="9" fillId="0" borderId="10" xfId="0" applyNumberFormat="1" applyFont="1" applyFill="1" applyBorder="1" applyAlignment="1">
      <alignment horizontal="left" vertical="center" indent="4" shrinkToFit="1"/>
    </xf>
    <xf numFmtId="2" fontId="9" fillId="0" borderId="15" xfId="0" applyNumberFormat="1" applyFont="1" applyFill="1" applyBorder="1" applyAlignment="1">
      <alignment horizontal="left" vertical="center" indent="4" shrinkToFit="1"/>
    </xf>
    <xf numFmtId="4" fontId="27" fillId="2" borderId="15" xfId="0" applyNumberFormat="1" applyFont="1" applyFill="1" applyBorder="1" applyAlignment="1">
      <alignment horizontal="center" wrapText="1"/>
    </xf>
    <xf numFmtId="4" fontId="26" fillId="0" borderId="15" xfId="0" applyNumberFormat="1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left" vertical="top" wrapText="1" indent="5"/>
    </xf>
    <xf numFmtId="0" fontId="0" fillId="0" borderId="15" xfId="0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wrapText="1"/>
    </xf>
    <xf numFmtId="0" fontId="3" fillId="0" borderId="15" xfId="0" applyFont="1" applyFill="1" applyBorder="1" applyAlignment="1">
      <alignment horizontal="center" vertical="top" wrapText="1"/>
    </xf>
    <xf numFmtId="10" fontId="4" fillId="0" borderId="15" xfId="0" applyNumberFormat="1" applyFont="1" applyFill="1" applyBorder="1" applyAlignment="1">
      <alignment horizontal="center" vertical="top" shrinkToFi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top" wrapText="1" indent="1"/>
    </xf>
    <xf numFmtId="1" fontId="6" fillId="2" borderId="15" xfId="0" applyNumberFormat="1" applyFont="1" applyFill="1" applyBorder="1" applyAlignment="1">
      <alignment horizontal="center" vertical="top" shrinkToFit="1"/>
    </xf>
    <xf numFmtId="0" fontId="7" fillId="2" borderId="15" xfId="0" applyFont="1" applyFill="1" applyBorder="1" applyAlignment="1">
      <alignment horizontal="left" vertical="top" wrapText="1"/>
    </xf>
    <xf numFmtId="4" fontId="6" fillId="2" borderId="15" xfId="0" applyNumberFormat="1" applyFont="1" applyFill="1" applyBorder="1" applyAlignment="1">
      <alignment horizontal="right" vertical="top" indent="3" shrinkToFit="1"/>
    </xf>
    <xf numFmtId="4" fontId="6" fillId="2" borderId="15" xfId="0" applyNumberFormat="1" applyFont="1" applyFill="1" applyBorder="1" applyAlignment="1">
      <alignment horizontal="center" vertical="top" shrinkToFit="1"/>
    </xf>
    <xf numFmtId="2" fontId="6" fillId="2" borderId="15" xfId="0" applyNumberFormat="1" applyFont="1" applyFill="1" applyBorder="1" applyAlignment="1">
      <alignment horizontal="center" vertical="top" shrinkToFit="1"/>
    </xf>
    <xf numFmtId="2" fontId="9" fillId="0" borderId="15" xfId="0" applyNumberFormat="1" applyFont="1" applyFill="1" applyBorder="1" applyAlignment="1">
      <alignment horizontal="center" vertical="top" shrinkToFit="1"/>
    </xf>
    <xf numFmtId="2" fontId="9" fillId="0" borderId="15" xfId="0" applyNumberFormat="1" applyFont="1" applyFill="1" applyBorder="1" applyAlignment="1">
      <alignment horizontal="left" vertical="top" indent="2" shrinkToFit="1"/>
    </xf>
    <xf numFmtId="4" fontId="6" fillId="2" borderId="15" xfId="0" applyNumberFormat="1" applyFont="1" applyFill="1" applyBorder="1" applyAlignment="1">
      <alignment horizontal="right" vertical="top" indent="2" shrinkToFit="1"/>
    </xf>
    <xf numFmtId="1" fontId="9" fillId="0" borderId="15" xfId="0" applyNumberFormat="1" applyFont="1" applyFill="1" applyBorder="1" applyAlignment="1">
      <alignment horizontal="center" vertical="center" shrinkToFit="1"/>
    </xf>
    <xf numFmtId="0" fontId="17" fillId="2" borderId="15" xfId="0" applyFont="1" applyFill="1" applyBorder="1" applyAlignment="1">
      <alignment horizontal="left" vertical="top" wrapText="1"/>
    </xf>
    <xf numFmtId="2" fontId="9" fillId="0" borderId="15" xfId="0" applyNumberFormat="1" applyFont="1" applyFill="1" applyBorder="1" applyAlignment="1">
      <alignment horizontal="left" vertical="top" indent="3" shrinkToFit="1"/>
    </xf>
    <xf numFmtId="2" fontId="9" fillId="0" borderId="15" xfId="0" applyNumberFormat="1" applyFont="1" applyFill="1" applyBorder="1" applyAlignment="1">
      <alignment horizontal="left" vertical="center" indent="3" shrinkToFit="1"/>
    </xf>
    <xf numFmtId="0" fontId="18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0" xfId="0" applyFill="1" applyBorder="1" applyAlignment="1">
      <alignment wrapText="1"/>
    </xf>
    <xf numFmtId="0" fontId="0" fillId="3" borderId="0" xfId="0" applyFill="1"/>
    <xf numFmtId="0" fontId="0" fillId="3" borderId="16" xfId="0" applyFill="1" applyBorder="1" applyAlignment="1"/>
    <xf numFmtId="0" fontId="0" fillId="3" borderId="17" xfId="0" applyFill="1" applyBorder="1" applyAlignment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 applyAlignment="1"/>
    <xf numFmtId="0" fontId="0" fillId="3" borderId="0" xfId="0" applyFill="1" applyBorder="1" applyAlignment="1"/>
    <xf numFmtId="0" fontId="29" fillId="3" borderId="0" xfId="0" applyFont="1" applyFill="1" applyBorder="1"/>
    <xf numFmtId="0" fontId="0" fillId="3" borderId="20" xfId="0" applyFill="1" applyBorder="1"/>
    <xf numFmtId="0" fontId="0" fillId="3" borderId="19" xfId="0" applyFill="1" applyBorder="1"/>
    <xf numFmtId="0" fontId="31" fillId="4" borderId="24" xfId="0" applyFont="1" applyFill="1" applyBorder="1" applyAlignment="1">
      <alignment horizontal="center" vertical="center"/>
    </xf>
    <xf numFmtId="0" fontId="31" fillId="4" borderId="15" xfId="0" applyFont="1" applyFill="1" applyBorder="1" applyAlignment="1">
      <alignment horizontal="center" vertical="center"/>
    </xf>
    <xf numFmtId="0" fontId="31" fillId="5" borderId="15" xfId="0" applyFont="1" applyFill="1" applyBorder="1" applyAlignment="1">
      <alignment horizontal="center" vertical="center"/>
    </xf>
    <xf numFmtId="0" fontId="31" fillId="4" borderId="15" xfId="0" applyFont="1" applyFill="1" applyBorder="1" applyAlignment="1">
      <alignment horizontal="center" vertical="center" wrapText="1"/>
    </xf>
    <xf numFmtId="0" fontId="31" fillId="4" borderId="28" xfId="0" applyFont="1" applyFill="1" applyBorder="1" applyAlignment="1">
      <alignment horizontal="center" vertical="center"/>
    </xf>
    <xf numFmtId="49" fontId="33" fillId="3" borderId="15" xfId="0" applyNumberFormat="1" applyFont="1" applyFill="1" applyBorder="1" applyAlignment="1">
      <alignment horizontal="center" vertical="top" wrapText="1"/>
    </xf>
    <xf numFmtId="10" fontId="29" fillId="3" borderId="15" xfId="0" applyNumberFormat="1" applyFont="1" applyFill="1" applyBorder="1" applyAlignment="1">
      <alignment horizontal="center" vertical="top" wrapText="1"/>
    </xf>
    <xf numFmtId="10" fontId="29" fillId="6" borderId="15" xfId="0" applyNumberFormat="1" applyFont="1" applyFill="1" applyBorder="1" applyAlignment="1">
      <alignment horizontal="center" vertical="center" wrapText="1"/>
    </xf>
    <xf numFmtId="10" fontId="29" fillId="6" borderId="15" xfId="0" applyNumberFormat="1" applyFont="1" applyFill="1" applyBorder="1" applyAlignment="1">
      <alignment vertical="top" wrapText="1"/>
    </xf>
    <xf numFmtId="0" fontId="29" fillId="6" borderId="15" xfId="0" applyFont="1" applyFill="1" applyBorder="1"/>
    <xf numFmtId="0" fontId="0" fillId="6" borderId="15" xfId="0" applyFill="1" applyBorder="1"/>
    <xf numFmtId="0" fontId="0" fillId="6" borderId="28" xfId="0" applyFill="1" applyBorder="1"/>
    <xf numFmtId="167" fontId="33" fillId="3" borderId="15" xfId="0" applyNumberFormat="1" applyFont="1" applyFill="1" applyBorder="1" applyAlignment="1">
      <alignment horizontal="center" vertical="top" wrapText="1"/>
    </xf>
    <xf numFmtId="168" fontId="33" fillId="3" borderId="15" xfId="0" applyNumberFormat="1" applyFont="1" applyFill="1" applyBorder="1" applyAlignment="1">
      <alignment vertical="top" wrapText="1"/>
    </xf>
    <xf numFmtId="0" fontId="29" fillId="3" borderId="15" xfId="0" applyFont="1" applyFill="1" applyBorder="1"/>
    <xf numFmtId="0" fontId="0" fillId="3" borderId="15" xfId="0" applyFill="1" applyBorder="1"/>
    <xf numFmtId="0" fontId="0" fillId="3" borderId="28" xfId="0" applyFill="1" applyBorder="1"/>
    <xf numFmtId="10" fontId="29" fillId="6" borderId="15" xfId="1" applyNumberFormat="1" applyFont="1" applyFill="1" applyBorder="1" applyAlignment="1">
      <alignment horizontal="center" vertical="top" wrapText="1"/>
    </xf>
    <xf numFmtId="10" fontId="29" fillId="6" borderId="15" xfId="1" applyNumberFormat="1" applyFont="1" applyFill="1" applyBorder="1" applyAlignment="1">
      <alignment horizontal="center"/>
    </xf>
    <xf numFmtId="10" fontId="34" fillId="6" borderId="15" xfId="1" applyNumberFormat="1" applyFont="1" applyFill="1" applyBorder="1" applyAlignment="1">
      <alignment horizontal="center"/>
    </xf>
    <xf numFmtId="10" fontId="34" fillId="6" borderId="28" xfId="1" applyNumberFormat="1" applyFont="1" applyFill="1" applyBorder="1" applyAlignment="1">
      <alignment horizontal="center"/>
    </xf>
    <xf numFmtId="2" fontId="33" fillId="3" borderId="15" xfId="0" applyNumberFormat="1" applyFont="1" applyFill="1" applyBorder="1" applyAlignment="1">
      <alignment horizontal="center" vertical="center"/>
    </xf>
    <xf numFmtId="10" fontId="29" fillId="6" borderId="15" xfId="1" applyNumberFormat="1" applyFont="1" applyFill="1" applyBorder="1" applyAlignment="1">
      <alignment horizontal="center" vertical="center" wrapText="1"/>
    </xf>
    <xf numFmtId="10" fontId="29" fillId="6" borderId="15" xfId="1" applyNumberFormat="1" applyFont="1" applyFill="1" applyBorder="1" applyAlignment="1">
      <alignment horizontal="center" vertical="center"/>
    </xf>
    <xf numFmtId="0" fontId="32" fillId="6" borderId="15" xfId="0" applyFont="1" applyFill="1" applyBorder="1" applyAlignment="1">
      <alignment horizontal="center" vertical="center"/>
    </xf>
    <xf numFmtId="0" fontId="32" fillId="6" borderId="28" xfId="0" applyFont="1" applyFill="1" applyBorder="1" applyAlignment="1">
      <alignment horizontal="center" vertical="center"/>
    </xf>
    <xf numFmtId="0" fontId="33" fillId="3" borderId="15" xfId="0" applyFont="1" applyFill="1" applyBorder="1" applyAlignment="1">
      <alignment horizontal="center" vertical="center"/>
    </xf>
    <xf numFmtId="167" fontId="29" fillId="3" borderId="15" xfId="0" applyNumberFormat="1" applyFont="1" applyFill="1" applyBorder="1" applyAlignment="1">
      <alignment horizontal="center" vertical="top" wrapText="1"/>
    </xf>
    <xf numFmtId="9" fontId="33" fillId="6" borderId="15" xfId="1" applyFont="1" applyFill="1" applyBorder="1" applyAlignment="1">
      <alignment vertical="top" wrapText="1"/>
    </xf>
    <xf numFmtId="10" fontId="32" fillId="6" borderId="15" xfId="1" applyNumberFormat="1" applyFont="1" applyFill="1" applyBorder="1" applyAlignment="1">
      <alignment horizontal="center" vertical="center"/>
    </xf>
    <xf numFmtId="10" fontId="32" fillId="6" borderId="28" xfId="1" applyNumberFormat="1" applyFont="1" applyFill="1" applyBorder="1" applyAlignment="1">
      <alignment horizontal="center" vertical="center"/>
    </xf>
    <xf numFmtId="168" fontId="33" fillId="3" borderId="15" xfId="0" applyNumberFormat="1" applyFont="1" applyFill="1" applyBorder="1" applyAlignment="1">
      <alignment horizontal="center" vertical="center" wrapText="1"/>
    </xf>
    <xf numFmtId="168" fontId="33" fillId="3" borderId="28" xfId="0" applyNumberFormat="1" applyFont="1" applyFill="1" applyBorder="1" applyAlignment="1">
      <alignment horizontal="center" vertical="center" wrapText="1"/>
    </xf>
    <xf numFmtId="10" fontId="29" fillId="6" borderId="15" xfId="1" applyNumberFormat="1" applyFont="1" applyFill="1" applyBorder="1" applyAlignment="1">
      <alignment vertical="top" wrapText="1"/>
    </xf>
    <xf numFmtId="0" fontId="0" fillId="6" borderId="27" xfId="0" applyFill="1" applyBorder="1"/>
    <xf numFmtId="49" fontId="29" fillId="3" borderId="15" xfId="0" applyNumberFormat="1" applyFont="1" applyFill="1" applyBorder="1" applyAlignment="1">
      <alignment horizontal="center" vertical="top" wrapText="1"/>
    </xf>
    <xf numFmtId="10" fontId="29" fillId="3" borderId="15" xfId="0" applyNumberFormat="1" applyFont="1" applyFill="1" applyBorder="1" applyAlignment="1">
      <alignment horizontal="center" vertical="center" wrapText="1"/>
    </xf>
    <xf numFmtId="167" fontId="29" fillId="3" borderId="15" xfId="0" applyNumberFormat="1" applyFont="1" applyFill="1" applyBorder="1" applyAlignment="1">
      <alignment horizontal="center" vertical="center" wrapText="1"/>
    </xf>
    <xf numFmtId="168" fontId="32" fillId="3" borderId="15" xfId="0" applyNumberFormat="1" applyFont="1" applyFill="1" applyBorder="1" applyAlignment="1">
      <alignment horizontal="center" vertical="center"/>
    </xf>
    <xf numFmtId="168" fontId="32" fillId="3" borderId="28" xfId="0" applyNumberFormat="1" applyFont="1" applyFill="1" applyBorder="1" applyAlignment="1">
      <alignment horizontal="center" vertical="center"/>
    </xf>
    <xf numFmtId="0" fontId="32" fillId="3" borderId="19" xfId="0" applyFont="1" applyFill="1" applyBorder="1" applyAlignment="1">
      <alignment wrapText="1"/>
    </xf>
    <xf numFmtId="0" fontId="32" fillId="3" borderId="0" xfId="0" applyFont="1" applyFill="1" applyBorder="1" applyAlignment="1">
      <alignment wrapText="1"/>
    </xf>
    <xf numFmtId="0" fontId="32" fillId="3" borderId="0" xfId="0" applyFont="1" applyFill="1" applyBorder="1"/>
    <xf numFmtId="0" fontId="32" fillId="3" borderId="0" xfId="0" applyFont="1" applyFill="1" applyBorder="1" applyAlignment="1">
      <alignment horizontal="right"/>
    </xf>
    <xf numFmtId="0" fontId="0" fillId="0" borderId="0" xfId="0" applyBorder="1" applyAlignment="1">
      <alignment vertical="center"/>
    </xf>
    <xf numFmtId="167" fontId="29" fillId="3" borderId="0" xfId="0" applyNumberFormat="1" applyFont="1" applyFill="1" applyBorder="1"/>
    <xf numFmtId="0" fontId="32" fillId="3" borderId="19" xfId="0" applyFont="1" applyFill="1" applyBorder="1"/>
    <xf numFmtId="0" fontId="35" fillId="3" borderId="19" xfId="0" applyFont="1" applyFill="1" applyBorder="1"/>
    <xf numFmtId="0" fontId="29" fillId="3" borderId="19" xfId="0" applyFont="1" applyFill="1" applyBorder="1"/>
    <xf numFmtId="0" fontId="33" fillId="3" borderId="29" xfId="0" applyFont="1" applyFill="1" applyBorder="1"/>
    <xf numFmtId="0" fontId="32" fillId="3" borderId="30" xfId="0" applyFont="1" applyFill="1" applyBorder="1" applyAlignment="1">
      <alignment horizontal="right"/>
    </xf>
    <xf numFmtId="0" fontId="0" fillId="3" borderId="30" xfId="0" applyFill="1" applyBorder="1"/>
    <xf numFmtId="0" fontId="29" fillId="3" borderId="30" xfId="0" applyFont="1" applyFill="1" applyBorder="1"/>
    <xf numFmtId="0" fontId="0" fillId="3" borderId="31" xfId="0" applyFill="1" applyBorder="1"/>
    <xf numFmtId="0" fontId="0" fillId="3" borderId="0" xfId="0" applyFill="1" applyAlignment="1">
      <alignment wrapText="1"/>
    </xf>
    <xf numFmtId="164" fontId="9" fillId="0" borderId="1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Fill="1" applyBorder="1" applyAlignment="1">
      <alignment horizontal="center" vertical="center" shrinkToFit="1"/>
    </xf>
    <xf numFmtId="2" fontId="9" fillId="0" borderId="10" xfId="0" applyNumberFormat="1" applyFont="1" applyFill="1" applyBorder="1" applyAlignment="1">
      <alignment horizontal="left" vertical="center" indent="3" shrinkToFit="1"/>
    </xf>
    <xf numFmtId="1" fontId="9" fillId="0" borderId="9" xfId="0" applyNumberFormat="1" applyFont="1" applyFill="1" applyBorder="1" applyAlignment="1">
      <alignment horizontal="center" vertical="top" shrinkToFit="1"/>
    </xf>
    <xf numFmtId="0" fontId="8" fillId="0" borderId="9" xfId="0" applyFont="1" applyFill="1" applyBorder="1" applyAlignment="1">
      <alignment horizontal="left" vertical="top" wrapText="1"/>
    </xf>
    <xf numFmtId="2" fontId="9" fillId="0" borderId="9" xfId="0" applyNumberFormat="1" applyFont="1" applyFill="1" applyBorder="1" applyAlignment="1">
      <alignment horizontal="center" vertical="top" shrinkToFit="1"/>
    </xf>
    <xf numFmtId="2" fontId="9" fillId="0" borderId="9" xfId="0" applyNumberFormat="1" applyFont="1" applyFill="1" applyBorder="1" applyAlignment="1">
      <alignment horizontal="left" vertical="top" indent="2" shrinkToFit="1"/>
    </xf>
    <xf numFmtId="2" fontId="9" fillId="0" borderId="9" xfId="0" applyNumberFormat="1" applyFont="1" applyFill="1" applyBorder="1" applyAlignment="1">
      <alignment horizontal="left" vertical="center" indent="2" shrinkToFit="1"/>
    </xf>
    <xf numFmtId="2" fontId="9" fillId="0" borderId="9" xfId="0" applyNumberFormat="1" applyFont="1" applyFill="1" applyBorder="1" applyAlignment="1">
      <alignment horizontal="left" vertical="center" indent="4" shrinkToFit="1"/>
    </xf>
    <xf numFmtId="0" fontId="7" fillId="2" borderId="15" xfId="0" applyFont="1" applyFill="1" applyBorder="1" applyAlignment="1">
      <alignment horizontal="center" vertical="top" wrapText="1"/>
    </xf>
    <xf numFmtId="167" fontId="0" fillId="3" borderId="28" xfId="0" applyNumberFormat="1" applyFill="1" applyBorder="1"/>
    <xf numFmtId="167" fontId="32" fillId="3" borderId="15" xfId="0" applyNumberFormat="1" applyFont="1" applyFill="1" applyBorder="1" applyAlignment="1">
      <alignment horizontal="center" vertical="center" wrapText="1"/>
    </xf>
    <xf numFmtId="4" fontId="32" fillId="3" borderId="15" xfId="0" applyNumberFormat="1" applyFont="1" applyFill="1" applyBorder="1" applyAlignment="1">
      <alignment horizontal="center" vertical="center"/>
    </xf>
    <xf numFmtId="168" fontId="35" fillId="3" borderId="15" xfId="0" applyNumberFormat="1" applyFont="1" applyFill="1" applyBorder="1" applyAlignment="1">
      <alignment horizontal="center" vertical="center" wrapText="1"/>
    </xf>
    <xf numFmtId="168" fontId="35" fillId="3" borderId="15" xfId="0" applyNumberFormat="1" applyFont="1" applyFill="1" applyBorder="1" applyAlignment="1">
      <alignment vertical="top" wrapText="1"/>
    </xf>
    <xf numFmtId="0" fontId="36" fillId="0" borderId="11" xfId="0" applyFont="1" applyFill="1" applyBorder="1" applyAlignment="1">
      <alignment horizontal="left" wrapText="1" indent="1"/>
    </xf>
    <xf numFmtId="169" fontId="37" fillId="0" borderId="3" xfId="0" applyNumberFormat="1" applyFont="1" applyFill="1" applyBorder="1" applyAlignment="1">
      <alignment horizontal="left" vertical="center" indent="1" shrinkToFit="1"/>
    </xf>
    <xf numFmtId="169" fontId="4" fillId="0" borderId="15" xfId="0" applyNumberFormat="1" applyFont="1" applyFill="1" applyBorder="1" applyAlignment="1">
      <alignment horizontal="left" vertical="top" indent="1" shrinkToFit="1"/>
    </xf>
    <xf numFmtId="169" fontId="25" fillId="0" borderId="4" xfId="0" applyNumberFormat="1" applyFont="1" applyFill="1" applyBorder="1" applyAlignment="1">
      <alignment horizontal="left" vertical="top" shrinkToFit="1"/>
    </xf>
    <xf numFmtId="0" fontId="15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left" vertical="top" wrapText="1" indent="17"/>
    </xf>
    <xf numFmtId="0" fontId="0" fillId="0" borderId="11" xfId="0" applyFill="1" applyBorder="1" applyAlignment="1">
      <alignment horizontal="left" vertical="top" wrapText="1" indent="17"/>
    </xf>
    <xf numFmtId="0" fontId="0" fillId="0" borderId="7" xfId="0" applyFill="1" applyBorder="1" applyAlignment="1">
      <alignment horizontal="left" vertical="top" wrapText="1" indent="17"/>
    </xf>
    <xf numFmtId="0" fontId="2" fillId="0" borderId="15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horizontal="left" wrapText="1" indent="2"/>
    </xf>
    <xf numFmtId="0" fontId="8" fillId="0" borderId="0" xfId="0" applyFont="1" applyFill="1" applyBorder="1" applyAlignment="1">
      <alignment horizontal="left" vertical="top" wrapText="1" indent="4"/>
    </xf>
    <xf numFmtId="0" fontId="15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top" wrapText="1" indent="17"/>
    </xf>
    <xf numFmtId="0" fontId="0" fillId="0" borderId="3" xfId="0" applyFill="1" applyBorder="1" applyAlignment="1">
      <alignment horizontal="left" vertical="top" wrapText="1" indent="17"/>
    </xf>
    <xf numFmtId="0" fontId="0" fillId="0" borderId="4" xfId="0" applyFill="1" applyBorder="1" applyAlignment="1">
      <alignment horizontal="left" vertical="top" wrapText="1" indent="17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 indent="12"/>
    </xf>
    <xf numFmtId="0" fontId="0" fillId="0" borderId="3" xfId="0" applyFill="1" applyBorder="1" applyAlignment="1">
      <alignment horizontal="left" vertical="top" wrapText="1" indent="12"/>
    </xf>
    <xf numFmtId="0" fontId="0" fillId="0" borderId="4" xfId="0" applyFill="1" applyBorder="1" applyAlignment="1">
      <alignment horizontal="left" vertical="top" wrapText="1" indent="12"/>
    </xf>
    <xf numFmtId="0" fontId="21" fillId="0" borderId="2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2" fillId="0" borderId="5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0" fontId="23" fillId="0" borderId="10" xfId="0" applyFont="1" applyFill="1" applyBorder="1" applyAlignment="1">
      <alignment horizontal="left" vertical="top" wrapText="1"/>
    </xf>
    <xf numFmtId="0" fontId="23" fillId="0" borderId="9" xfId="0" applyFont="1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left" vertical="top" wrapText="1"/>
    </xf>
    <xf numFmtId="0" fontId="21" fillId="0" borderId="14" xfId="0" applyFont="1" applyFill="1" applyBorder="1" applyAlignment="1">
      <alignment horizontal="left" vertical="top" wrapText="1"/>
    </xf>
    <xf numFmtId="10" fontId="25" fillId="0" borderId="3" xfId="0" applyNumberFormat="1" applyFont="1" applyFill="1" applyBorder="1" applyAlignment="1">
      <alignment horizontal="center" vertical="top" shrinkToFit="1"/>
    </xf>
    <xf numFmtId="10" fontId="25" fillId="0" borderId="4" xfId="0" applyNumberFormat="1" applyFont="1" applyFill="1" applyBorder="1" applyAlignment="1">
      <alignment horizontal="center" vertical="top" shrinkToFit="1"/>
    </xf>
    <xf numFmtId="0" fontId="23" fillId="0" borderId="3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 indent="24"/>
    </xf>
    <xf numFmtId="0" fontId="0" fillId="0" borderId="14" xfId="0" applyFill="1" applyBorder="1" applyAlignment="1">
      <alignment horizontal="left" vertical="top" wrapText="1" indent="24"/>
    </xf>
    <xf numFmtId="0" fontId="0" fillId="0" borderId="8" xfId="0" applyFill="1" applyBorder="1" applyAlignment="1">
      <alignment horizontal="left" vertical="top" wrapText="1" indent="24"/>
    </xf>
    <xf numFmtId="0" fontId="23" fillId="0" borderId="2" xfId="0" applyFont="1" applyFill="1" applyBorder="1" applyAlignment="1">
      <alignment horizontal="right" vertical="top" wrapText="1"/>
    </xf>
    <xf numFmtId="0" fontId="23" fillId="0" borderId="3" xfId="0" applyFont="1" applyFill="1" applyBorder="1" applyAlignment="1">
      <alignment horizontal="right" vertical="top" wrapText="1"/>
    </xf>
    <xf numFmtId="0" fontId="23" fillId="0" borderId="4" xfId="0" applyFont="1" applyFill="1" applyBorder="1" applyAlignment="1">
      <alignment horizontal="right"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wrapText="1" indent="3"/>
    </xf>
    <xf numFmtId="0" fontId="23" fillId="0" borderId="11" xfId="0" applyFont="1" applyFill="1" applyBorder="1" applyAlignment="1">
      <alignment horizontal="left" wrapText="1" indent="3"/>
    </xf>
    <xf numFmtId="0" fontId="23" fillId="0" borderId="0" xfId="0" applyFont="1" applyFill="1" applyBorder="1" applyAlignment="1">
      <alignment horizontal="left" vertical="top" wrapText="1" indent="5"/>
    </xf>
    <xf numFmtId="0" fontId="28" fillId="0" borderId="17" xfId="0" applyFont="1" applyBorder="1" applyAlignment="1">
      <alignment horizontal="center" vertical="center"/>
    </xf>
    <xf numFmtId="0" fontId="30" fillId="4" borderId="19" xfId="0" applyFont="1" applyFill="1" applyBorder="1" applyAlignment="1">
      <alignment horizontal="center"/>
    </xf>
    <xf numFmtId="0" fontId="30" fillId="4" borderId="0" xfId="0" applyFont="1" applyFill="1" applyBorder="1" applyAlignment="1">
      <alignment horizontal="center"/>
    </xf>
    <xf numFmtId="0" fontId="30" fillId="4" borderId="20" xfId="0" applyFont="1" applyFill="1" applyBorder="1" applyAlignment="1">
      <alignment horizontal="center"/>
    </xf>
    <xf numFmtId="0" fontId="31" fillId="4" borderId="21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1" fillId="4" borderId="23" xfId="0" applyFont="1" applyFill="1" applyBorder="1" applyAlignment="1">
      <alignment horizontal="center" vertical="center"/>
    </xf>
    <xf numFmtId="0" fontId="32" fillId="3" borderId="24" xfId="0" applyFont="1" applyFill="1" applyBorder="1" applyAlignment="1">
      <alignment horizontal="left" vertical="center"/>
    </xf>
    <xf numFmtId="0" fontId="32" fillId="3" borderId="15" xfId="0" applyFont="1" applyFill="1" applyBorder="1" applyAlignment="1">
      <alignment horizontal="left" vertical="center"/>
    </xf>
    <xf numFmtId="167" fontId="32" fillId="3" borderId="25" xfId="0" applyNumberFormat="1" applyFont="1" applyFill="1" applyBorder="1" applyAlignment="1">
      <alignment horizontal="left" vertical="center"/>
    </xf>
    <xf numFmtId="167" fontId="32" fillId="3" borderId="26" xfId="0" applyNumberFormat="1" applyFont="1" applyFill="1" applyBorder="1" applyAlignment="1">
      <alignment horizontal="left" vertical="center"/>
    </xf>
    <xf numFmtId="167" fontId="32" fillId="3" borderId="27" xfId="0" applyNumberFormat="1" applyFont="1" applyFill="1" applyBorder="1" applyAlignment="1">
      <alignment horizontal="left" vertical="center"/>
    </xf>
    <xf numFmtId="49" fontId="29" fillId="3" borderId="15" xfId="0" applyNumberFormat="1" applyFont="1" applyFill="1" applyBorder="1" applyAlignment="1">
      <alignment horizontal="left"/>
    </xf>
    <xf numFmtId="49" fontId="29" fillId="3" borderId="28" xfId="0" applyNumberFormat="1" applyFont="1" applyFill="1" applyBorder="1" applyAlignment="1">
      <alignment horizontal="left"/>
    </xf>
    <xf numFmtId="0" fontId="32" fillId="3" borderId="24" xfId="0" applyFont="1" applyFill="1" applyBorder="1" applyAlignment="1">
      <alignment horizontal="left" vertical="center" wrapText="1"/>
    </xf>
    <xf numFmtId="0" fontId="32" fillId="3" borderId="15" xfId="0" applyFont="1" applyFill="1" applyBorder="1" applyAlignment="1">
      <alignment horizontal="left" vertical="center" wrapText="1"/>
    </xf>
    <xf numFmtId="0" fontId="29" fillId="3" borderId="15" xfId="0" applyFont="1" applyFill="1" applyBorder="1" applyAlignment="1">
      <alignment horizontal="left" vertical="center"/>
    </xf>
    <xf numFmtId="0" fontId="29" fillId="3" borderId="28" xfId="0" applyFont="1" applyFill="1" applyBorder="1" applyAlignment="1">
      <alignment horizontal="left" vertical="center"/>
    </xf>
    <xf numFmtId="0" fontId="29" fillId="0" borderId="2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15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657224</xdr:colOff>
      <xdr:row>70</xdr:row>
      <xdr:rowOff>69395</xdr:rowOff>
    </xdr:from>
    <xdr:ext cx="3343275" cy="514350"/>
    <xdr:sp macro="" textlink="">
      <xdr:nvSpPr>
        <xdr:cNvPr id="3" name="Shape 6"/>
        <xdr:cNvSpPr txBox="1"/>
      </xdr:nvSpPr>
      <xdr:spPr>
        <a:xfrm>
          <a:off x="5553074" y="9032420"/>
          <a:ext cx="3343275" cy="5143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________________________________________</a:t>
          </a:r>
          <a:endParaRPr sz="1400"/>
        </a:p>
        <a:p>
          <a:pPr marL="0" lvl="0" indent="0" algn="ctr" rtl="0">
            <a:lnSpc>
              <a:spcPts val="1100"/>
            </a:lnSpc>
            <a:spcBef>
              <a:spcPts val="0"/>
            </a:spcBef>
            <a:spcAft>
              <a:spcPts val="0"/>
            </a:spcAft>
            <a:buNone/>
          </a:pPr>
          <a:r>
            <a:rPr lang="pt-BR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Carlos</a:t>
          </a:r>
          <a:r>
            <a:rPr lang="pt-BR" sz="1000" baseline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Coríndon de Araújo</a:t>
          </a:r>
          <a:endParaRPr lang="pt-BR" sz="1000">
            <a:solidFill>
              <a:schemeClr val="dk1"/>
            </a:solidFill>
            <a:latin typeface="Arial"/>
            <a:ea typeface="Arial"/>
            <a:cs typeface="Arial"/>
            <a:sym typeface="Arial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Prefeito Municipal de Fervedouro</a:t>
          </a:r>
          <a:endParaRPr sz="1400"/>
        </a:p>
        <a:p>
          <a:pPr marL="0" lvl="0" indent="0" algn="ctr" rtl="0">
            <a:lnSpc>
              <a:spcPts val="1000"/>
            </a:lnSpc>
            <a:spcBef>
              <a:spcPts val="0"/>
            </a:spcBef>
            <a:spcAft>
              <a:spcPts val="0"/>
            </a:spcAft>
            <a:buNone/>
          </a:pPr>
          <a:endParaRPr sz="1000">
            <a:latin typeface="Arial"/>
            <a:ea typeface="Arial"/>
            <a:cs typeface="Arial"/>
            <a:sym typeface="Arial"/>
          </a:endParaRPr>
        </a:p>
        <a:p>
          <a:pPr marL="0" lvl="0" indent="0" algn="ctr" rtl="0">
            <a:lnSpc>
              <a:spcPts val="900"/>
            </a:lnSpc>
            <a:spcBef>
              <a:spcPts val="0"/>
            </a:spcBef>
            <a:spcAft>
              <a:spcPts val="0"/>
            </a:spcAft>
            <a:buNone/>
          </a:pPr>
          <a:endParaRPr sz="10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75</xdr:colOff>
      <xdr:row>17</xdr:row>
      <xdr:rowOff>142828</xdr:rowOff>
    </xdr:from>
    <xdr:ext cx="3194050" cy="491490"/>
    <xdr:grpSp>
      <xdr:nvGrpSpPr>
        <xdr:cNvPr id="2" name="Group 2"/>
        <xdr:cNvGrpSpPr/>
      </xdr:nvGrpSpPr>
      <xdr:grpSpPr>
        <a:xfrm>
          <a:off x="1495500" y="3667078"/>
          <a:ext cx="3194050" cy="491490"/>
          <a:chOff x="0" y="0"/>
          <a:chExt cx="3194050" cy="491490"/>
        </a:xfrm>
      </xdr:grpSpPr>
      <xdr:sp macro="" textlink="">
        <xdr:nvSpPr>
          <xdr:cNvPr id="3" name="Shape 3"/>
          <xdr:cNvSpPr/>
        </xdr:nvSpPr>
        <xdr:spPr>
          <a:xfrm>
            <a:off x="1143" y="480556"/>
            <a:ext cx="3192145" cy="0"/>
          </a:xfrm>
          <a:custGeom>
            <a:avLst/>
            <a:gdLst/>
            <a:ahLst/>
            <a:cxnLst/>
            <a:rect l="0" t="0" r="0" b="0"/>
            <a:pathLst>
              <a:path w="3192145">
                <a:moveTo>
                  <a:pt x="0" y="0"/>
                </a:moveTo>
                <a:lnTo>
                  <a:pt x="3191764" y="0"/>
                </a:lnTo>
              </a:path>
            </a:pathLst>
          </a:custGeom>
          <a:ln w="3175">
            <a:solidFill>
              <a:srgbClr val="000000"/>
            </a:solidFill>
          </a:ln>
        </xdr:spPr>
      </xdr:sp>
      <xdr:sp macro="" textlink="">
        <xdr:nvSpPr>
          <xdr:cNvPr id="4" name="Shape 4"/>
          <xdr:cNvSpPr/>
        </xdr:nvSpPr>
        <xdr:spPr>
          <a:xfrm>
            <a:off x="0" y="479424"/>
            <a:ext cx="3194050" cy="12065"/>
          </a:xfrm>
          <a:custGeom>
            <a:avLst/>
            <a:gdLst/>
            <a:ahLst/>
            <a:cxnLst/>
            <a:rect l="0" t="0" r="0" b="0"/>
            <a:pathLst>
              <a:path w="3194050" h="12065">
                <a:moveTo>
                  <a:pt x="3194050" y="0"/>
                </a:moveTo>
                <a:lnTo>
                  <a:pt x="0" y="0"/>
                </a:lnTo>
                <a:lnTo>
                  <a:pt x="0" y="11545"/>
                </a:lnTo>
                <a:lnTo>
                  <a:pt x="3194050" y="11545"/>
                </a:lnTo>
                <a:lnTo>
                  <a:pt x="3194050" y="0"/>
                </a:lnTo>
                <a:close/>
              </a:path>
            </a:pathLst>
          </a:custGeom>
          <a:solidFill>
            <a:srgbClr val="000000">
              <a:alpha val="50000"/>
            </a:srgbClr>
          </a:solidFill>
        </xdr:spPr>
      </xdr:sp>
      <xdr:sp macro="" textlink="">
        <xdr:nvSpPr>
          <xdr:cNvPr id="5" name="Shape 5"/>
          <xdr:cNvSpPr/>
        </xdr:nvSpPr>
        <xdr:spPr>
          <a:xfrm>
            <a:off x="1369749" y="0"/>
            <a:ext cx="467995" cy="464820"/>
          </a:xfrm>
          <a:custGeom>
            <a:avLst/>
            <a:gdLst/>
            <a:ahLst/>
            <a:cxnLst/>
            <a:rect l="0" t="0" r="0" b="0"/>
            <a:pathLst>
              <a:path w="467995" h="464820">
                <a:moveTo>
                  <a:pt x="84289" y="366211"/>
                </a:moveTo>
                <a:lnTo>
                  <a:pt x="43595" y="392671"/>
                </a:lnTo>
                <a:lnTo>
                  <a:pt x="17679" y="418237"/>
                </a:lnTo>
                <a:lnTo>
                  <a:pt x="3995" y="440411"/>
                </a:lnTo>
                <a:lnTo>
                  <a:pt x="0" y="456692"/>
                </a:lnTo>
                <a:lnTo>
                  <a:pt x="0" y="464312"/>
                </a:lnTo>
                <a:lnTo>
                  <a:pt x="35716" y="464312"/>
                </a:lnTo>
                <a:lnTo>
                  <a:pt x="38488" y="463359"/>
                </a:lnTo>
                <a:lnTo>
                  <a:pt x="9048" y="463359"/>
                </a:lnTo>
                <a:lnTo>
                  <a:pt x="13170" y="446037"/>
                </a:lnTo>
                <a:lnTo>
                  <a:pt x="28453" y="421571"/>
                </a:lnTo>
                <a:lnTo>
                  <a:pt x="52844" y="393712"/>
                </a:lnTo>
                <a:lnTo>
                  <a:pt x="84289" y="366211"/>
                </a:lnTo>
                <a:close/>
              </a:path>
              <a:path w="467995" h="464820">
                <a:moveTo>
                  <a:pt x="200008" y="0"/>
                </a:moveTo>
                <a:lnTo>
                  <a:pt x="190648" y="6250"/>
                </a:lnTo>
                <a:lnTo>
                  <a:pt x="185841" y="20715"/>
                </a:lnTo>
                <a:lnTo>
                  <a:pt x="184070" y="36966"/>
                </a:lnTo>
                <a:lnTo>
                  <a:pt x="183817" y="48574"/>
                </a:lnTo>
                <a:lnTo>
                  <a:pt x="184159" y="59073"/>
                </a:lnTo>
                <a:lnTo>
                  <a:pt x="190901" y="107223"/>
                </a:lnTo>
                <a:lnTo>
                  <a:pt x="200008" y="146198"/>
                </a:lnTo>
                <a:lnTo>
                  <a:pt x="194557" y="167346"/>
                </a:lnTo>
                <a:lnTo>
                  <a:pt x="179613" y="206804"/>
                </a:lnTo>
                <a:lnTo>
                  <a:pt x="157292" y="258060"/>
                </a:lnTo>
                <a:lnTo>
                  <a:pt x="129708" y="314601"/>
                </a:lnTo>
                <a:lnTo>
                  <a:pt x="98976" y="369914"/>
                </a:lnTo>
                <a:lnTo>
                  <a:pt x="67212" y="417486"/>
                </a:lnTo>
                <a:lnTo>
                  <a:pt x="36531" y="450805"/>
                </a:lnTo>
                <a:lnTo>
                  <a:pt x="9048" y="463359"/>
                </a:lnTo>
                <a:lnTo>
                  <a:pt x="38488" y="463359"/>
                </a:lnTo>
                <a:lnTo>
                  <a:pt x="40068" y="462816"/>
                </a:lnTo>
                <a:lnTo>
                  <a:pt x="64705" y="441394"/>
                </a:lnTo>
                <a:lnTo>
                  <a:pt x="94609" y="403452"/>
                </a:lnTo>
                <a:lnTo>
                  <a:pt x="130005" y="347162"/>
                </a:lnTo>
                <a:lnTo>
                  <a:pt x="134684" y="345733"/>
                </a:lnTo>
                <a:lnTo>
                  <a:pt x="130005" y="345733"/>
                </a:lnTo>
                <a:lnTo>
                  <a:pt x="163779" y="283892"/>
                </a:lnTo>
                <a:lnTo>
                  <a:pt x="186258" y="236382"/>
                </a:lnTo>
                <a:lnTo>
                  <a:pt x="200254" y="200212"/>
                </a:lnTo>
                <a:lnTo>
                  <a:pt x="208580" y="172390"/>
                </a:lnTo>
                <a:lnTo>
                  <a:pt x="225296" y="172390"/>
                </a:lnTo>
                <a:lnTo>
                  <a:pt x="214771" y="144770"/>
                </a:lnTo>
                <a:lnTo>
                  <a:pt x="218211" y="120483"/>
                </a:lnTo>
                <a:lnTo>
                  <a:pt x="208580" y="120483"/>
                </a:lnTo>
                <a:lnTo>
                  <a:pt x="203104" y="99588"/>
                </a:lnTo>
                <a:lnTo>
                  <a:pt x="199413" y="79409"/>
                </a:lnTo>
                <a:lnTo>
                  <a:pt x="197330" y="60479"/>
                </a:lnTo>
                <a:lnTo>
                  <a:pt x="196675" y="43335"/>
                </a:lnTo>
                <a:lnTo>
                  <a:pt x="196831" y="36140"/>
                </a:lnTo>
                <a:lnTo>
                  <a:pt x="197925" y="23989"/>
                </a:lnTo>
                <a:lnTo>
                  <a:pt x="200894" y="11392"/>
                </a:lnTo>
                <a:lnTo>
                  <a:pt x="206675" y="2857"/>
                </a:lnTo>
                <a:lnTo>
                  <a:pt x="218274" y="2857"/>
                </a:lnTo>
                <a:lnTo>
                  <a:pt x="212152" y="476"/>
                </a:lnTo>
                <a:lnTo>
                  <a:pt x="200008" y="0"/>
                </a:lnTo>
                <a:close/>
              </a:path>
              <a:path w="467995" h="464820">
                <a:moveTo>
                  <a:pt x="462877" y="344781"/>
                </a:moveTo>
                <a:lnTo>
                  <a:pt x="449543" y="344781"/>
                </a:lnTo>
                <a:lnTo>
                  <a:pt x="444308" y="349540"/>
                </a:lnTo>
                <a:lnTo>
                  <a:pt x="444308" y="362404"/>
                </a:lnTo>
                <a:lnTo>
                  <a:pt x="449543" y="367163"/>
                </a:lnTo>
                <a:lnTo>
                  <a:pt x="462877" y="367163"/>
                </a:lnTo>
                <a:lnTo>
                  <a:pt x="465258" y="364782"/>
                </a:lnTo>
                <a:lnTo>
                  <a:pt x="450972" y="364782"/>
                </a:lnTo>
                <a:lnTo>
                  <a:pt x="446686" y="360972"/>
                </a:lnTo>
                <a:lnTo>
                  <a:pt x="446686" y="350972"/>
                </a:lnTo>
                <a:lnTo>
                  <a:pt x="450972" y="347162"/>
                </a:lnTo>
                <a:lnTo>
                  <a:pt x="465258" y="347162"/>
                </a:lnTo>
                <a:lnTo>
                  <a:pt x="462877" y="344781"/>
                </a:lnTo>
                <a:close/>
              </a:path>
              <a:path w="467995" h="464820">
                <a:moveTo>
                  <a:pt x="465258" y="347162"/>
                </a:moveTo>
                <a:lnTo>
                  <a:pt x="461448" y="347162"/>
                </a:lnTo>
                <a:lnTo>
                  <a:pt x="464782" y="350972"/>
                </a:lnTo>
                <a:lnTo>
                  <a:pt x="464782" y="360972"/>
                </a:lnTo>
                <a:lnTo>
                  <a:pt x="461448" y="364782"/>
                </a:lnTo>
                <a:lnTo>
                  <a:pt x="465258" y="364782"/>
                </a:lnTo>
                <a:lnTo>
                  <a:pt x="467636" y="362404"/>
                </a:lnTo>
                <a:lnTo>
                  <a:pt x="467636" y="349540"/>
                </a:lnTo>
                <a:lnTo>
                  <a:pt x="465258" y="347162"/>
                </a:lnTo>
                <a:close/>
              </a:path>
              <a:path w="467995" h="464820">
                <a:moveTo>
                  <a:pt x="459067" y="348591"/>
                </a:moveTo>
                <a:lnTo>
                  <a:pt x="451448" y="348591"/>
                </a:lnTo>
                <a:lnTo>
                  <a:pt x="451448" y="362401"/>
                </a:lnTo>
                <a:lnTo>
                  <a:pt x="453829" y="362401"/>
                </a:lnTo>
                <a:lnTo>
                  <a:pt x="453829" y="357163"/>
                </a:lnTo>
                <a:lnTo>
                  <a:pt x="459861" y="357163"/>
                </a:lnTo>
                <a:lnTo>
                  <a:pt x="459543" y="356686"/>
                </a:lnTo>
                <a:lnTo>
                  <a:pt x="458115" y="356210"/>
                </a:lnTo>
                <a:lnTo>
                  <a:pt x="460972" y="355258"/>
                </a:lnTo>
                <a:lnTo>
                  <a:pt x="453829" y="355258"/>
                </a:lnTo>
                <a:lnTo>
                  <a:pt x="453829" y="351448"/>
                </a:lnTo>
                <a:lnTo>
                  <a:pt x="460655" y="351448"/>
                </a:lnTo>
                <a:lnTo>
                  <a:pt x="460496" y="350496"/>
                </a:lnTo>
                <a:lnTo>
                  <a:pt x="459067" y="348591"/>
                </a:lnTo>
                <a:close/>
              </a:path>
              <a:path w="467995" h="464820">
                <a:moveTo>
                  <a:pt x="459861" y="357163"/>
                </a:moveTo>
                <a:lnTo>
                  <a:pt x="456686" y="357163"/>
                </a:lnTo>
                <a:lnTo>
                  <a:pt x="457639" y="358591"/>
                </a:lnTo>
                <a:lnTo>
                  <a:pt x="458115" y="360020"/>
                </a:lnTo>
                <a:lnTo>
                  <a:pt x="458591" y="362401"/>
                </a:lnTo>
                <a:lnTo>
                  <a:pt x="460972" y="362401"/>
                </a:lnTo>
                <a:lnTo>
                  <a:pt x="460496" y="360020"/>
                </a:lnTo>
                <a:lnTo>
                  <a:pt x="460496" y="358115"/>
                </a:lnTo>
                <a:lnTo>
                  <a:pt x="459861" y="357163"/>
                </a:lnTo>
                <a:close/>
              </a:path>
              <a:path w="467995" h="464820">
                <a:moveTo>
                  <a:pt x="460655" y="351448"/>
                </a:moveTo>
                <a:lnTo>
                  <a:pt x="457162" y="351448"/>
                </a:lnTo>
                <a:lnTo>
                  <a:pt x="458115" y="351924"/>
                </a:lnTo>
                <a:lnTo>
                  <a:pt x="458115" y="354782"/>
                </a:lnTo>
                <a:lnTo>
                  <a:pt x="456686" y="355258"/>
                </a:lnTo>
                <a:lnTo>
                  <a:pt x="460972" y="355258"/>
                </a:lnTo>
                <a:lnTo>
                  <a:pt x="460972" y="353353"/>
                </a:lnTo>
                <a:lnTo>
                  <a:pt x="460655" y="351448"/>
                </a:lnTo>
                <a:close/>
              </a:path>
              <a:path w="467995" h="464820">
                <a:moveTo>
                  <a:pt x="225296" y="172390"/>
                </a:moveTo>
                <a:lnTo>
                  <a:pt x="208580" y="172390"/>
                </a:lnTo>
                <a:lnTo>
                  <a:pt x="234281" y="223993"/>
                </a:lnTo>
                <a:lnTo>
                  <a:pt x="260963" y="259121"/>
                </a:lnTo>
                <a:lnTo>
                  <a:pt x="285860" y="281481"/>
                </a:lnTo>
                <a:lnTo>
                  <a:pt x="306203" y="294778"/>
                </a:lnTo>
                <a:lnTo>
                  <a:pt x="263404" y="303276"/>
                </a:lnTo>
                <a:lnTo>
                  <a:pt x="218819" y="314541"/>
                </a:lnTo>
                <a:lnTo>
                  <a:pt x="173876" y="328664"/>
                </a:lnTo>
                <a:lnTo>
                  <a:pt x="130005" y="345733"/>
                </a:lnTo>
                <a:lnTo>
                  <a:pt x="134684" y="345733"/>
                </a:lnTo>
                <a:lnTo>
                  <a:pt x="174620" y="333538"/>
                </a:lnTo>
                <a:lnTo>
                  <a:pt x="223343" y="322101"/>
                </a:lnTo>
                <a:lnTo>
                  <a:pt x="273851" y="313075"/>
                </a:lnTo>
                <a:lnTo>
                  <a:pt x="323823" y="306684"/>
                </a:lnTo>
                <a:lnTo>
                  <a:pt x="359581" y="306684"/>
                </a:lnTo>
                <a:lnTo>
                  <a:pt x="351920" y="303350"/>
                </a:lnTo>
                <a:lnTo>
                  <a:pt x="384220" y="301869"/>
                </a:lnTo>
                <a:lnTo>
                  <a:pt x="457926" y="301869"/>
                </a:lnTo>
                <a:lnTo>
                  <a:pt x="445555" y="295195"/>
                </a:lnTo>
                <a:lnTo>
                  <a:pt x="427793" y="291445"/>
                </a:lnTo>
                <a:lnTo>
                  <a:pt x="330966" y="291445"/>
                </a:lnTo>
                <a:lnTo>
                  <a:pt x="319917" y="285120"/>
                </a:lnTo>
                <a:lnTo>
                  <a:pt x="288107" y="263824"/>
                </a:lnTo>
                <a:lnTo>
                  <a:pt x="244296" y="210904"/>
                </a:lnTo>
                <a:lnTo>
                  <a:pt x="227703" y="178708"/>
                </a:lnTo>
                <a:lnTo>
                  <a:pt x="225296" y="172390"/>
                </a:lnTo>
                <a:close/>
              </a:path>
              <a:path w="467995" h="464820">
                <a:moveTo>
                  <a:pt x="359581" y="306684"/>
                </a:moveTo>
                <a:lnTo>
                  <a:pt x="323823" y="306684"/>
                </a:lnTo>
                <a:lnTo>
                  <a:pt x="355075" y="320806"/>
                </a:lnTo>
                <a:lnTo>
                  <a:pt x="385969" y="331447"/>
                </a:lnTo>
                <a:lnTo>
                  <a:pt x="414363" y="338159"/>
                </a:lnTo>
                <a:lnTo>
                  <a:pt x="438114" y="340495"/>
                </a:lnTo>
                <a:lnTo>
                  <a:pt x="447943" y="339855"/>
                </a:lnTo>
                <a:lnTo>
                  <a:pt x="455317" y="337876"/>
                </a:lnTo>
                <a:lnTo>
                  <a:pt x="460280" y="334468"/>
                </a:lnTo>
                <a:lnTo>
                  <a:pt x="461119" y="332876"/>
                </a:lnTo>
                <a:lnTo>
                  <a:pt x="448114" y="332876"/>
                </a:lnTo>
                <a:lnTo>
                  <a:pt x="429267" y="330740"/>
                </a:lnTo>
                <a:lnTo>
                  <a:pt x="405910" y="324720"/>
                </a:lnTo>
                <a:lnTo>
                  <a:pt x="379607" y="315397"/>
                </a:lnTo>
                <a:lnTo>
                  <a:pt x="359581" y="306684"/>
                </a:lnTo>
                <a:close/>
              </a:path>
              <a:path w="467995" h="464820">
                <a:moveTo>
                  <a:pt x="462877" y="329542"/>
                </a:moveTo>
                <a:lnTo>
                  <a:pt x="459543" y="330971"/>
                </a:lnTo>
                <a:lnTo>
                  <a:pt x="454305" y="332876"/>
                </a:lnTo>
                <a:lnTo>
                  <a:pt x="461119" y="332876"/>
                </a:lnTo>
                <a:lnTo>
                  <a:pt x="462877" y="329542"/>
                </a:lnTo>
                <a:close/>
              </a:path>
              <a:path w="467995" h="464820">
                <a:moveTo>
                  <a:pt x="457926" y="301869"/>
                </a:moveTo>
                <a:lnTo>
                  <a:pt x="384220" y="301869"/>
                </a:lnTo>
                <a:lnTo>
                  <a:pt x="421744" y="302933"/>
                </a:lnTo>
                <a:lnTo>
                  <a:pt x="452571" y="309444"/>
                </a:lnTo>
                <a:lnTo>
                  <a:pt x="464782" y="324304"/>
                </a:lnTo>
                <a:lnTo>
                  <a:pt x="466210" y="320970"/>
                </a:lnTo>
                <a:lnTo>
                  <a:pt x="467636" y="319545"/>
                </a:lnTo>
                <a:lnTo>
                  <a:pt x="467636" y="316201"/>
                </a:lnTo>
                <a:lnTo>
                  <a:pt x="461843" y="303983"/>
                </a:lnTo>
                <a:lnTo>
                  <a:pt x="457926" y="301869"/>
                </a:lnTo>
                <a:close/>
              </a:path>
              <a:path w="467995" h="464820">
                <a:moveTo>
                  <a:pt x="388112" y="288111"/>
                </a:moveTo>
                <a:lnTo>
                  <a:pt x="375366" y="288431"/>
                </a:lnTo>
                <a:lnTo>
                  <a:pt x="361503" y="289242"/>
                </a:lnTo>
                <a:lnTo>
                  <a:pt x="330966" y="291445"/>
                </a:lnTo>
                <a:lnTo>
                  <a:pt x="427793" y="291445"/>
                </a:lnTo>
                <a:lnTo>
                  <a:pt x="420427" y="289889"/>
                </a:lnTo>
                <a:lnTo>
                  <a:pt x="388112" y="288111"/>
                </a:lnTo>
                <a:close/>
              </a:path>
              <a:path w="467995" h="464820">
                <a:moveTo>
                  <a:pt x="222866" y="39049"/>
                </a:moveTo>
                <a:lnTo>
                  <a:pt x="220299" y="53113"/>
                </a:lnTo>
                <a:lnTo>
                  <a:pt x="217330" y="71194"/>
                </a:lnTo>
                <a:lnTo>
                  <a:pt x="213558" y="93561"/>
                </a:lnTo>
                <a:lnTo>
                  <a:pt x="208580" y="120483"/>
                </a:lnTo>
                <a:lnTo>
                  <a:pt x="218211" y="120483"/>
                </a:lnTo>
                <a:lnTo>
                  <a:pt x="218647" y="117402"/>
                </a:lnTo>
                <a:lnTo>
                  <a:pt x="220783" y="91195"/>
                </a:lnTo>
                <a:lnTo>
                  <a:pt x="221936" y="65345"/>
                </a:lnTo>
                <a:lnTo>
                  <a:pt x="222866" y="39049"/>
                </a:lnTo>
                <a:close/>
              </a:path>
              <a:path w="467995" h="464820">
                <a:moveTo>
                  <a:pt x="218274" y="2857"/>
                </a:moveTo>
                <a:lnTo>
                  <a:pt x="206675" y="2857"/>
                </a:lnTo>
                <a:lnTo>
                  <a:pt x="211817" y="6101"/>
                </a:lnTo>
                <a:lnTo>
                  <a:pt x="216735" y="11310"/>
                </a:lnTo>
                <a:lnTo>
                  <a:pt x="220671" y="19197"/>
                </a:lnTo>
                <a:lnTo>
                  <a:pt x="222866" y="30477"/>
                </a:lnTo>
                <a:lnTo>
                  <a:pt x="224652" y="12857"/>
                </a:lnTo>
                <a:lnTo>
                  <a:pt x="220723" y="3809"/>
                </a:lnTo>
                <a:lnTo>
                  <a:pt x="218274" y="2857"/>
                </a:lnTo>
                <a:close/>
              </a:path>
            </a:pathLst>
          </a:custGeom>
          <a:solidFill>
            <a:srgbClr val="FFD8D8">
              <a:alpha val="50000"/>
            </a:srgbClr>
          </a:solidFill>
        </xdr:spPr>
      </xdr:sp>
    </xdr:grpSp>
    <xdr:clientData/>
  </xdr:oneCellAnchor>
  <xdr:oneCellAnchor>
    <xdr:from>
      <xdr:col>3</xdr:col>
      <xdr:colOff>532205</xdr:colOff>
      <xdr:row>18</xdr:row>
      <xdr:rowOff>3105</xdr:rowOff>
    </xdr:from>
    <xdr:ext cx="2642235" cy="12065"/>
    <xdr:grpSp>
      <xdr:nvGrpSpPr>
        <xdr:cNvPr id="6" name="Group 6"/>
        <xdr:cNvGrpSpPr/>
      </xdr:nvGrpSpPr>
      <xdr:grpSpPr>
        <a:xfrm>
          <a:off x="5370905" y="4460805"/>
          <a:ext cx="2642235" cy="12065"/>
          <a:chOff x="0" y="0"/>
          <a:chExt cx="2642235" cy="12065"/>
        </a:xfrm>
      </xdr:grpSpPr>
      <xdr:sp macro="" textlink="">
        <xdr:nvSpPr>
          <xdr:cNvPr id="7" name="Shape 7"/>
          <xdr:cNvSpPr/>
        </xdr:nvSpPr>
        <xdr:spPr>
          <a:xfrm>
            <a:off x="1143" y="1154"/>
            <a:ext cx="2639695" cy="0"/>
          </a:xfrm>
          <a:custGeom>
            <a:avLst/>
            <a:gdLst/>
            <a:ahLst/>
            <a:cxnLst/>
            <a:rect l="0" t="0" r="0" b="0"/>
            <a:pathLst>
              <a:path w="2639695">
                <a:moveTo>
                  <a:pt x="0" y="0"/>
                </a:moveTo>
                <a:lnTo>
                  <a:pt x="2639568" y="0"/>
                </a:lnTo>
              </a:path>
            </a:pathLst>
          </a:custGeom>
          <a:ln w="3175">
            <a:solidFill>
              <a:srgbClr val="000000"/>
            </a:solidFill>
          </a:ln>
        </xdr:spPr>
      </xdr:sp>
      <xdr:sp macro="" textlink="">
        <xdr:nvSpPr>
          <xdr:cNvPr id="8" name="Shape 8"/>
          <xdr:cNvSpPr/>
        </xdr:nvSpPr>
        <xdr:spPr>
          <a:xfrm>
            <a:off x="0" y="23"/>
            <a:ext cx="2642235" cy="12065"/>
          </a:xfrm>
          <a:custGeom>
            <a:avLst/>
            <a:gdLst/>
            <a:ahLst/>
            <a:cxnLst/>
            <a:rect l="0" t="0" r="0" b="0"/>
            <a:pathLst>
              <a:path w="2642235" h="12065">
                <a:moveTo>
                  <a:pt x="2641854" y="0"/>
                </a:moveTo>
                <a:lnTo>
                  <a:pt x="0" y="0"/>
                </a:lnTo>
                <a:lnTo>
                  <a:pt x="0" y="11545"/>
                </a:lnTo>
                <a:lnTo>
                  <a:pt x="2641854" y="11545"/>
                </a:lnTo>
                <a:lnTo>
                  <a:pt x="2641854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</xdr:row>
      <xdr:rowOff>28575</xdr:rowOff>
    </xdr:from>
    <xdr:to>
      <xdr:col>2</xdr:col>
      <xdr:colOff>390525</xdr:colOff>
      <xdr:row>5</xdr:row>
      <xdr:rowOff>47625</xdr:rowOff>
    </xdr:to>
    <xdr:pic>
      <xdr:nvPicPr>
        <xdr:cNvPr id="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22860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657224</xdr:colOff>
      <xdr:row>44</xdr:row>
      <xdr:rowOff>69395</xdr:rowOff>
    </xdr:from>
    <xdr:ext cx="3343275" cy="514350"/>
    <xdr:sp macro="" textlink="">
      <xdr:nvSpPr>
        <xdr:cNvPr id="4" name="Shape 6"/>
        <xdr:cNvSpPr txBox="1"/>
      </xdr:nvSpPr>
      <xdr:spPr>
        <a:xfrm>
          <a:off x="5553074" y="7222670"/>
          <a:ext cx="3343275" cy="5143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________________________________________</a:t>
          </a:r>
          <a:endParaRPr sz="1400"/>
        </a:p>
        <a:p>
          <a:pPr marL="0" lvl="0" indent="0" algn="ctr" rtl="0">
            <a:lnSpc>
              <a:spcPts val="1100"/>
            </a:lnSpc>
            <a:spcBef>
              <a:spcPts val="0"/>
            </a:spcBef>
            <a:spcAft>
              <a:spcPts val="0"/>
            </a:spcAft>
            <a:buNone/>
          </a:pPr>
          <a:r>
            <a:rPr lang="pt-BR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Carlos</a:t>
          </a:r>
          <a:r>
            <a:rPr lang="pt-BR" sz="1000" baseline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Coríndon de Araújo</a:t>
          </a:r>
          <a:endParaRPr lang="pt-BR" sz="1000">
            <a:solidFill>
              <a:schemeClr val="dk1"/>
            </a:solidFill>
            <a:latin typeface="Arial"/>
            <a:ea typeface="Arial"/>
            <a:cs typeface="Arial"/>
            <a:sym typeface="Arial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Prefeito Municipal de Fervedouro</a:t>
          </a:r>
          <a:endParaRPr sz="1400"/>
        </a:p>
        <a:p>
          <a:pPr marL="0" lvl="0" indent="0" algn="ctr" rtl="0">
            <a:lnSpc>
              <a:spcPts val="1000"/>
            </a:lnSpc>
            <a:spcBef>
              <a:spcPts val="0"/>
            </a:spcBef>
            <a:spcAft>
              <a:spcPts val="0"/>
            </a:spcAft>
            <a:buNone/>
          </a:pPr>
          <a:endParaRPr sz="1000">
            <a:latin typeface="Arial"/>
            <a:ea typeface="Arial"/>
            <a:cs typeface="Arial"/>
            <a:sym typeface="Arial"/>
          </a:endParaRPr>
        </a:p>
        <a:p>
          <a:pPr marL="0" lvl="0" indent="0" algn="ctr" rtl="0">
            <a:lnSpc>
              <a:spcPts val="900"/>
            </a:lnSpc>
            <a:spcBef>
              <a:spcPts val="0"/>
            </a:spcBef>
            <a:spcAft>
              <a:spcPts val="0"/>
            </a:spcAft>
            <a:buNone/>
          </a:pPr>
          <a:endParaRPr sz="1000"/>
        </a:p>
      </xdr:txBody>
    </xdr:sp>
    <xdr:clientData fLocksWithSheet="0"/>
  </xdr:oneCellAnchor>
  <xdr:oneCellAnchor>
    <xdr:from>
      <xdr:col>1</xdr:col>
      <xdr:colOff>371475</xdr:colOff>
      <xdr:row>44</xdr:row>
      <xdr:rowOff>117021</xdr:rowOff>
    </xdr:from>
    <xdr:ext cx="3067050" cy="666750"/>
    <xdr:sp macro="" textlink="">
      <xdr:nvSpPr>
        <xdr:cNvPr id="5" name="Shape 5"/>
        <xdr:cNvSpPr txBox="1"/>
      </xdr:nvSpPr>
      <xdr:spPr>
        <a:xfrm>
          <a:off x="476250" y="7270296"/>
          <a:ext cx="3067050" cy="6667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lnSpc>
              <a:spcPts val="11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________________________________________</a:t>
          </a:r>
          <a:endParaRPr sz="1400"/>
        </a:p>
        <a:p>
          <a:pPr marL="0" lvl="0" indent="0" algn="ctr" rtl="0">
            <a:lnSpc>
              <a:spcPts val="1000"/>
            </a:lnSpc>
            <a:spcBef>
              <a:spcPts val="0"/>
            </a:spcBef>
            <a:spcAft>
              <a:spcPts val="0"/>
            </a:spcAft>
            <a:buNone/>
          </a:pPr>
          <a:r>
            <a:rPr lang="pt-BR" sz="1000">
              <a:solidFill>
                <a:schemeClr val="dk1"/>
              </a:solidFill>
              <a:latin typeface="Arial"/>
              <a:cs typeface="Arial"/>
              <a:sym typeface="Arial"/>
            </a:rPr>
            <a:t>MIRIAM FACCHINI BARBOSA</a:t>
          </a:r>
          <a:endParaRPr sz="1400"/>
        </a:p>
        <a:p>
          <a:pPr marL="0" lvl="0" indent="0" algn="ctr" rtl="0">
            <a:lnSpc>
              <a:spcPts val="11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CREA: MG </a:t>
          </a:r>
          <a:r>
            <a:rPr lang="pt-BR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38585/D</a:t>
          </a:r>
          <a:endParaRPr sz="1400"/>
        </a:p>
        <a:p>
          <a:pPr marL="0" lvl="0" indent="0" algn="ctr" rtl="0">
            <a:lnSpc>
              <a:spcPts val="900"/>
            </a:lnSpc>
            <a:spcBef>
              <a:spcPts val="0"/>
            </a:spcBef>
            <a:spcAft>
              <a:spcPts val="0"/>
            </a:spcAft>
            <a:buNone/>
          </a:pPr>
          <a:r>
            <a:rPr lang="pt-BR" sz="1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Engenheira Civil</a:t>
          </a:r>
          <a:endParaRPr sz="1000">
            <a:latin typeface="Arial"/>
            <a:ea typeface="Arial"/>
            <a:cs typeface="Arial"/>
            <a:sym typeface="Arial"/>
          </a:endParaRPr>
        </a:p>
        <a:p>
          <a:pPr marL="0" lvl="0" indent="0" algn="ctr" rtl="0">
            <a:lnSpc>
              <a:spcPts val="800"/>
            </a:lnSpc>
            <a:spcBef>
              <a:spcPts val="0"/>
            </a:spcBef>
            <a:spcAft>
              <a:spcPts val="0"/>
            </a:spcAft>
            <a:buNone/>
          </a:pPr>
          <a:endParaRPr sz="1000">
            <a:latin typeface="Arial"/>
            <a:ea typeface="Arial"/>
            <a:cs typeface="Arial"/>
            <a:sym typeface="Arial"/>
          </a:endParaRPr>
        </a:p>
        <a:p>
          <a:pPr marL="0" lvl="0" indent="0" algn="ctr" rtl="0">
            <a:lnSpc>
              <a:spcPts val="900"/>
            </a:lnSpc>
            <a:spcBef>
              <a:spcPts val="0"/>
            </a:spcBef>
            <a:spcAft>
              <a:spcPts val="0"/>
            </a:spcAft>
            <a:buNone/>
          </a:pPr>
          <a:endParaRPr sz="1000"/>
        </a:p>
      </xdr:txBody>
    </xdr: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LARISSA%20PREFEITURA/OR&#199;AMENTO%20MURO(2).xls%20LARISS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QCI"/>
      <sheetName val="BDI"/>
      <sheetName val="BDI 02"/>
      <sheetName val="Planilha Orçamentária"/>
      <sheetName val="COMPOSIÇÕES"/>
      <sheetName val="Memoria de Cálculo"/>
      <sheetName val="QUANTITATIVOS"/>
      <sheetName val="COTAÇÃO"/>
      <sheetName val="MODELO CRONOGRAMA FIS FINAC"/>
      <sheetName val="RESUMO AÇO"/>
      <sheetName val="MODELO CRONOGRAMA FIS FINANC"/>
      <sheetName val="BANCO"/>
      <sheetName val="MEMORIA"/>
    </sheetNames>
    <sheetDataSet>
      <sheetData sheetId="0"/>
      <sheetData sheetId="1"/>
      <sheetData sheetId="2"/>
      <sheetData sheetId="3"/>
      <sheetData sheetId="4">
        <row r="4">
          <cell r="B4" t="str">
            <v>CONTRATANTE: PREFEITURA MUNICIPAL DE FERVEDOURO</v>
          </cell>
          <cell r="G4" t="str">
            <v>DATA: JUNHO/2023</v>
          </cell>
        </row>
        <row r="12">
          <cell r="B12">
            <v>1</v>
          </cell>
        </row>
        <row r="14">
          <cell r="B14">
            <v>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opLeftCell="A70" zoomScale="98" zoomScaleNormal="98" workbookViewId="0">
      <selection activeCell="A75" sqref="A75"/>
    </sheetView>
  </sheetViews>
  <sheetFormatPr defaultRowHeight="12.75"/>
  <cols>
    <col min="1" max="1" width="7.1640625" customWidth="1"/>
    <col min="2" max="2" width="13" customWidth="1"/>
    <col min="3" max="3" width="11.6640625" customWidth="1"/>
    <col min="4" max="4" width="73.33203125" customWidth="1"/>
    <col min="5" max="5" width="12" customWidth="1"/>
    <col min="6" max="6" width="15.33203125" customWidth="1"/>
    <col min="7" max="7" width="13" customWidth="1"/>
    <col min="8" max="8" width="13.6640625" customWidth="1"/>
    <col min="9" max="9" width="16.83203125" customWidth="1"/>
    <col min="10" max="10" width="19.83203125" customWidth="1"/>
  </cols>
  <sheetData>
    <row r="1" spans="1:10" ht="81.2" customHeight="1">
      <c r="A1" s="213" t="s">
        <v>218</v>
      </c>
      <c r="B1" s="214"/>
      <c r="C1" s="214"/>
      <c r="D1" s="214"/>
      <c r="E1" s="214"/>
      <c r="F1" s="214"/>
      <c r="G1" s="214"/>
      <c r="H1" s="214"/>
      <c r="I1" s="214"/>
      <c r="J1" s="215"/>
    </row>
    <row r="2" spans="1:10" ht="22.5" customHeight="1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1.75" customHeight="1">
      <c r="A3" s="207" t="s">
        <v>219</v>
      </c>
      <c r="B3" s="208"/>
      <c r="C3" s="208"/>
      <c r="D3" s="208"/>
      <c r="E3" s="208"/>
      <c r="F3" s="208"/>
      <c r="G3" s="99" t="s">
        <v>1</v>
      </c>
      <c r="H3" s="205">
        <f>'Table 2'!H3</f>
        <v>45237</v>
      </c>
      <c r="I3" s="100"/>
      <c r="J3" s="100"/>
    </row>
    <row r="4" spans="1:10" ht="19.7" customHeight="1">
      <c r="A4" s="207" t="s">
        <v>356</v>
      </c>
      <c r="B4" s="208"/>
      <c r="C4" s="208"/>
      <c r="D4" s="208"/>
      <c r="E4" s="208"/>
      <c r="F4" s="217" t="s">
        <v>2</v>
      </c>
      <c r="G4" s="217"/>
      <c r="H4" s="217"/>
      <c r="I4" s="217"/>
      <c r="J4" s="217"/>
    </row>
    <row r="5" spans="1:10" ht="19.7" customHeight="1">
      <c r="A5" s="207" t="s">
        <v>359</v>
      </c>
      <c r="B5" s="208"/>
      <c r="C5" s="208"/>
      <c r="D5" s="208"/>
      <c r="E5" s="208"/>
      <c r="F5" s="209" t="s">
        <v>3</v>
      </c>
      <c r="G5" s="210" t="s">
        <v>4</v>
      </c>
      <c r="H5" s="99" t="s">
        <v>5</v>
      </c>
      <c r="I5" s="101" t="s">
        <v>6</v>
      </c>
      <c r="J5" s="102"/>
    </row>
    <row r="6" spans="1:10" ht="21.75" customHeight="1">
      <c r="A6" s="207" t="s">
        <v>360</v>
      </c>
      <c r="B6" s="208"/>
      <c r="C6" s="208"/>
      <c r="D6" s="208"/>
      <c r="E6" s="208"/>
      <c r="F6" s="209"/>
      <c r="G6" s="210"/>
      <c r="H6" s="103" t="s">
        <v>7</v>
      </c>
      <c r="I6" s="100"/>
      <c r="J6" s="104">
        <v>0.2036</v>
      </c>
    </row>
    <row r="7" spans="1:10" ht="42" customHeight="1">
      <c r="A7" s="105" t="s">
        <v>8</v>
      </c>
      <c r="B7" s="105" t="s">
        <v>9</v>
      </c>
      <c r="C7" s="105" t="s">
        <v>10</v>
      </c>
      <c r="D7" s="105" t="s">
        <v>11</v>
      </c>
      <c r="E7" s="105" t="s">
        <v>12</v>
      </c>
      <c r="F7" s="105" t="s">
        <v>13</v>
      </c>
      <c r="G7" s="106" t="s">
        <v>14</v>
      </c>
      <c r="H7" s="106" t="s">
        <v>15</v>
      </c>
      <c r="I7" s="101" t="s">
        <v>16</v>
      </c>
      <c r="J7" s="105" t="s">
        <v>17</v>
      </c>
    </row>
    <row r="8" spans="1:10" ht="15.6" customHeight="1">
      <c r="A8" s="86"/>
      <c r="B8" s="86"/>
      <c r="C8" s="86"/>
      <c r="D8" s="211" t="s">
        <v>355</v>
      </c>
      <c r="E8" s="212"/>
      <c r="F8" s="86"/>
      <c r="G8" s="86"/>
      <c r="H8" s="86"/>
      <c r="I8" s="86"/>
      <c r="J8" s="97">
        <v>722762.7</v>
      </c>
    </row>
    <row r="9" spans="1:10" ht="14.25" customHeight="1">
      <c r="A9" s="107">
        <v>1</v>
      </c>
      <c r="B9" s="86"/>
      <c r="C9" s="86"/>
      <c r="D9" s="108" t="s">
        <v>18</v>
      </c>
      <c r="E9" s="86"/>
      <c r="F9" s="86"/>
      <c r="G9" s="86"/>
      <c r="H9" s="86"/>
      <c r="I9" s="109">
        <f>I10</f>
        <v>1458.72</v>
      </c>
      <c r="J9" s="110">
        <f>J10</f>
        <v>1755.7153920000001</v>
      </c>
    </row>
    <row r="10" spans="1:10" ht="93.75" customHeight="1">
      <c r="A10" s="52" t="s">
        <v>19</v>
      </c>
      <c r="B10" s="52" t="s">
        <v>20</v>
      </c>
      <c r="C10" s="52" t="s">
        <v>21</v>
      </c>
      <c r="D10" s="77" t="s">
        <v>22</v>
      </c>
      <c r="E10" s="52" t="s">
        <v>23</v>
      </c>
      <c r="F10" s="78">
        <v>1</v>
      </c>
      <c r="G10" s="80">
        <v>1458.72</v>
      </c>
      <c r="H10" s="80">
        <f>G10*1.2036</f>
        <v>1755.7153920000001</v>
      </c>
      <c r="I10" s="81">
        <f>F10*G10</f>
        <v>1458.72</v>
      </c>
      <c r="J10" s="82">
        <f>F10*H10</f>
        <v>1755.7153920000001</v>
      </c>
    </row>
    <row r="11" spans="1:10" ht="14.25" customHeight="1">
      <c r="A11" s="107">
        <v>2</v>
      </c>
      <c r="B11" s="86"/>
      <c r="C11" s="86"/>
      <c r="D11" s="108" t="s">
        <v>24</v>
      </c>
      <c r="E11" s="86"/>
      <c r="F11" s="86"/>
      <c r="G11" s="86"/>
      <c r="H11" s="86"/>
      <c r="I11" s="84">
        <f>I12+I13</f>
        <v>5810.4269999999997</v>
      </c>
      <c r="J11" s="111">
        <f>J12+J13</f>
        <v>6993.4299371999996</v>
      </c>
    </row>
    <row r="12" spans="1:10" ht="26.45" customHeight="1">
      <c r="A12" s="92" t="s">
        <v>25</v>
      </c>
      <c r="B12" s="93">
        <v>97635</v>
      </c>
      <c r="C12" s="92" t="s">
        <v>26</v>
      </c>
      <c r="D12" s="77" t="s">
        <v>27</v>
      </c>
      <c r="E12" s="92" t="s">
        <v>28</v>
      </c>
      <c r="F12" s="112">
        <v>364.65</v>
      </c>
      <c r="G12" s="113">
        <v>12.78</v>
      </c>
      <c r="H12" s="80">
        <f t="shared" ref="H12:H75" si="0">G12*1.2036</f>
        <v>15.382007999999999</v>
      </c>
      <c r="I12" s="81">
        <f>F12*G12</f>
        <v>4660.2269999999999</v>
      </c>
      <c r="J12" s="82">
        <f>F12*H12</f>
        <v>5609.0492171999995</v>
      </c>
    </row>
    <row r="13" spans="1:10" ht="26.45" customHeight="1">
      <c r="A13" s="92" t="s">
        <v>220</v>
      </c>
      <c r="B13" s="93">
        <v>97635</v>
      </c>
      <c r="C13" s="92" t="s">
        <v>26</v>
      </c>
      <c r="D13" s="87" t="s">
        <v>221</v>
      </c>
      <c r="E13" s="92" t="s">
        <v>28</v>
      </c>
      <c r="F13" s="112">
        <v>90</v>
      </c>
      <c r="G13" s="113">
        <v>12.78</v>
      </c>
      <c r="H13" s="80">
        <f t="shared" si="0"/>
        <v>15.382007999999999</v>
      </c>
      <c r="I13" s="81">
        <f>F13*G13</f>
        <v>1150.2</v>
      </c>
      <c r="J13" s="82">
        <f>F13*H13</f>
        <v>1384.3807199999999</v>
      </c>
    </row>
    <row r="14" spans="1:10" ht="14.25" customHeight="1">
      <c r="A14" s="107">
        <v>3</v>
      </c>
      <c r="B14" s="86"/>
      <c r="C14" s="86"/>
      <c r="D14" s="108" t="s">
        <v>29</v>
      </c>
      <c r="E14" s="86"/>
      <c r="F14" s="86"/>
      <c r="G14" s="86"/>
      <c r="H14" s="86">
        <f t="shared" si="0"/>
        <v>0</v>
      </c>
      <c r="I14" s="84">
        <f>I15+I16</f>
        <v>3142.4157</v>
      </c>
      <c r="J14" s="111">
        <f>J15+J16</f>
        <v>3782.2115365199998</v>
      </c>
    </row>
    <row r="15" spans="1:10" ht="26.45" customHeight="1">
      <c r="A15" s="92" t="s">
        <v>30</v>
      </c>
      <c r="B15" s="92" t="s">
        <v>31</v>
      </c>
      <c r="C15" s="92" t="s">
        <v>21</v>
      </c>
      <c r="D15" s="77" t="s">
        <v>32</v>
      </c>
      <c r="E15" s="92" t="s">
        <v>33</v>
      </c>
      <c r="F15" s="112">
        <f>(90*0.15)+(364.65*0.1)</f>
        <v>49.964999999999996</v>
      </c>
      <c r="G15" s="113">
        <v>39.520000000000003</v>
      </c>
      <c r="H15" s="80">
        <f t="shared" si="0"/>
        <v>47.566272000000005</v>
      </c>
      <c r="I15" s="81">
        <f>F15*G15</f>
        <v>1974.6168</v>
      </c>
      <c r="J15" s="82">
        <f>F15*H15</f>
        <v>2376.6487804799999</v>
      </c>
    </row>
    <row r="16" spans="1:10" ht="39.950000000000003" customHeight="1">
      <c r="A16" s="52" t="s">
        <v>34</v>
      </c>
      <c r="B16" s="52" t="s">
        <v>35</v>
      </c>
      <c r="C16" s="52" t="s">
        <v>21</v>
      </c>
      <c r="D16" s="77" t="s">
        <v>36</v>
      </c>
      <c r="E16" s="52" t="s">
        <v>33</v>
      </c>
      <c r="F16" s="78">
        <v>49.97</v>
      </c>
      <c r="G16" s="79">
        <v>23.37</v>
      </c>
      <c r="H16" s="80">
        <f t="shared" si="0"/>
        <v>28.128132000000001</v>
      </c>
      <c r="I16" s="81">
        <f>F16*G16</f>
        <v>1167.7989</v>
      </c>
      <c r="J16" s="82">
        <f>F16*H16</f>
        <v>1405.5627560400001</v>
      </c>
    </row>
    <row r="17" spans="1:10" ht="14.25" customHeight="1">
      <c r="A17" s="107">
        <v>4</v>
      </c>
      <c r="B17" s="86"/>
      <c r="C17" s="86"/>
      <c r="D17" s="108" t="s">
        <v>37</v>
      </c>
      <c r="E17" s="86"/>
      <c r="F17" s="86"/>
      <c r="G17" s="86"/>
      <c r="H17" s="86">
        <f t="shared" si="0"/>
        <v>0</v>
      </c>
      <c r="I17" s="114">
        <f>SUM(I18:I29)</f>
        <v>120620.43806</v>
      </c>
      <c r="J17" s="110">
        <f>SUM(J18:J29)</f>
        <v>145178.759249016</v>
      </c>
    </row>
    <row r="18" spans="1:10" ht="40.35" customHeight="1">
      <c r="A18" s="52" t="s">
        <v>38</v>
      </c>
      <c r="B18" s="115">
        <v>96523</v>
      </c>
      <c r="C18" s="52" t="s">
        <v>26</v>
      </c>
      <c r="D18" s="87" t="s">
        <v>222</v>
      </c>
      <c r="E18" s="52" t="s">
        <v>33</v>
      </c>
      <c r="F18" s="78">
        <f>(16*1.2*1.2*1.2)</f>
        <v>27.648</v>
      </c>
      <c r="G18" s="79">
        <v>92.95</v>
      </c>
      <c r="H18" s="80">
        <f t="shared" si="0"/>
        <v>111.87462000000001</v>
      </c>
      <c r="I18" s="81">
        <f>F18*G18</f>
        <v>2569.8816000000002</v>
      </c>
      <c r="J18" s="82">
        <f>F18*H18</f>
        <v>3093.1094937600001</v>
      </c>
    </row>
    <row r="19" spans="1:10" ht="39.950000000000003" customHeight="1">
      <c r="A19" s="52" t="s">
        <v>228</v>
      </c>
      <c r="B19" s="115">
        <v>96527</v>
      </c>
      <c r="C19" s="52" t="s">
        <v>26</v>
      </c>
      <c r="D19" s="77" t="s">
        <v>39</v>
      </c>
      <c r="E19" s="52" t="s">
        <v>33</v>
      </c>
      <c r="F19" s="78">
        <f>71*0.15*0.35</f>
        <v>3.7275</v>
      </c>
      <c r="G19" s="79">
        <v>121.8</v>
      </c>
      <c r="H19" s="80">
        <f t="shared" si="0"/>
        <v>146.59848</v>
      </c>
      <c r="I19" s="81">
        <f t="shared" ref="I19:I75" si="1">F19*G19</f>
        <v>454.0095</v>
      </c>
      <c r="J19" s="82">
        <f t="shared" ref="J19:J75" si="2">F19*H19</f>
        <v>546.44583420000004</v>
      </c>
    </row>
    <row r="20" spans="1:10" ht="26.45" customHeight="1">
      <c r="A20" s="52" t="s">
        <v>229</v>
      </c>
      <c r="B20" s="92" t="s">
        <v>40</v>
      </c>
      <c r="C20" s="92" t="s">
        <v>21</v>
      </c>
      <c r="D20" s="77" t="s">
        <v>41</v>
      </c>
      <c r="E20" s="92" t="s">
        <v>28</v>
      </c>
      <c r="F20" s="112">
        <f>16*1.2*1.2</f>
        <v>23.04</v>
      </c>
      <c r="G20" s="113">
        <v>22.72</v>
      </c>
      <c r="H20" s="80">
        <f t="shared" si="0"/>
        <v>27.345791999999999</v>
      </c>
      <c r="I20" s="81">
        <f t="shared" si="1"/>
        <v>523.46879999999999</v>
      </c>
      <c r="J20" s="82">
        <f t="shared" si="2"/>
        <v>630.04704767999999</v>
      </c>
    </row>
    <row r="21" spans="1:10" ht="39.950000000000003" customHeight="1">
      <c r="A21" s="52" t="s">
        <v>230</v>
      </c>
      <c r="B21" s="115">
        <v>96619</v>
      </c>
      <c r="C21" s="52" t="s">
        <v>26</v>
      </c>
      <c r="D21" s="77" t="s">
        <v>42</v>
      </c>
      <c r="E21" s="52" t="s">
        <v>28</v>
      </c>
      <c r="F21" s="78">
        <f>3*1.2*1.2</f>
        <v>4.3199999999999994</v>
      </c>
      <c r="G21" s="79">
        <v>32.020000000000003</v>
      </c>
      <c r="H21" s="80">
        <f t="shared" si="0"/>
        <v>38.539272000000004</v>
      </c>
      <c r="I21" s="81">
        <f t="shared" si="1"/>
        <v>138.32640000000001</v>
      </c>
      <c r="J21" s="82">
        <f t="shared" si="2"/>
        <v>166.48965504</v>
      </c>
    </row>
    <row r="22" spans="1:10" ht="40.35" customHeight="1">
      <c r="A22" s="52" t="s">
        <v>231</v>
      </c>
      <c r="B22" s="52" t="s">
        <v>43</v>
      </c>
      <c r="C22" s="52" t="s">
        <v>21</v>
      </c>
      <c r="D22" s="87" t="s">
        <v>289</v>
      </c>
      <c r="E22" s="52" t="s">
        <v>33</v>
      </c>
      <c r="F22" s="78">
        <f>12.35+12.53</f>
        <v>24.88</v>
      </c>
      <c r="G22" s="79">
        <v>713.42</v>
      </c>
      <c r="H22" s="80">
        <f t="shared" si="0"/>
        <v>858.67231199999992</v>
      </c>
      <c r="I22" s="81">
        <f t="shared" si="1"/>
        <v>17749.889599999999</v>
      </c>
      <c r="J22" s="82">
        <f t="shared" si="2"/>
        <v>21363.767122559999</v>
      </c>
    </row>
    <row r="23" spans="1:10" ht="26.45" customHeight="1">
      <c r="A23" s="52" t="s">
        <v>232</v>
      </c>
      <c r="B23" s="93">
        <v>96995</v>
      </c>
      <c r="C23" s="92" t="s">
        <v>26</v>
      </c>
      <c r="D23" s="77" t="s">
        <v>44</v>
      </c>
      <c r="E23" s="92" t="s">
        <v>33</v>
      </c>
      <c r="F23" s="112">
        <f>24.88-19.73</f>
        <v>5.1499999999999986</v>
      </c>
      <c r="G23" s="113">
        <v>47.39</v>
      </c>
      <c r="H23" s="80">
        <f t="shared" si="0"/>
        <v>57.038603999999999</v>
      </c>
      <c r="I23" s="81">
        <f t="shared" si="1"/>
        <v>244.05849999999992</v>
      </c>
      <c r="J23" s="82">
        <f t="shared" si="2"/>
        <v>293.7488105999999</v>
      </c>
    </row>
    <row r="24" spans="1:10" ht="26.45" customHeight="1">
      <c r="A24" s="52" t="s">
        <v>233</v>
      </c>
      <c r="B24" s="92" t="s">
        <v>45</v>
      </c>
      <c r="C24" s="92" t="s">
        <v>21</v>
      </c>
      <c r="D24" s="77" t="s">
        <v>46</v>
      </c>
      <c r="E24" s="92" t="s">
        <v>47</v>
      </c>
      <c r="F24" s="112">
        <f>119+645+269</f>
        <v>1033</v>
      </c>
      <c r="G24" s="113">
        <v>13.18</v>
      </c>
      <c r="H24" s="80">
        <f t="shared" si="0"/>
        <v>15.863448</v>
      </c>
      <c r="I24" s="81">
        <f t="shared" si="1"/>
        <v>13614.94</v>
      </c>
      <c r="J24" s="82">
        <f t="shared" si="2"/>
        <v>16386.941783999999</v>
      </c>
    </row>
    <row r="25" spans="1:10" ht="39.950000000000003" customHeight="1">
      <c r="A25" s="52" t="s">
        <v>234</v>
      </c>
      <c r="B25" s="52" t="s">
        <v>48</v>
      </c>
      <c r="C25" s="52" t="s">
        <v>21</v>
      </c>
      <c r="D25" s="77" t="s">
        <v>49</v>
      </c>
      <c r="E25" s="52" t="s">
        <v>28</v>
      </c>
      <c r="F25" s="78">
        <f>208.98*0.4*2</f>
        <v>167.184</v>
      </c>
      <c r="G25" s="79">
        <v>59.59</v>
      </c>
      <c r="H25" s="80">
        <f t="shared" si="0"/>
        <v>71.722524000000007</v>
      </c>
      <c r="I25" s="81">
        <f t="shared" si="1"/>
        <v>9962.494560000001</v>
      </c>
      <c r="J25" s="82">
        <f t="shared" si="2"/>
        <v>11990.858452416001</v>
      </c>
    </row>
    <row r="26" spans="1:10" ht="26.45" customHeight="1">
      <c r="A26" s="52" t="s">
        <v>235</v>
      </c>
      <c r="B26" s="93">
        <v>98557</v>
      </c>
      <c r="C26" s="92" t="s">
        <v>26</v>
      </c>
      <c r="D26" s="77" t="s">
        <v>50</v>
      </c>
      <c r="E26" s="92" t="s">
        <v>28</v>
      </c>
      <c r="F26" s="112">
        <f>68.11*0.5*2</f>
        <v>68.11</v>
      </c>
      <c r="G26" s="113">
        <v>41.51</v>
      </c>
      <c r="H26" s="80">
        <f t="shared" si="0"/>
        <v>49.961435999999999</v>
      </c>
      <c r="I26" s="81">
        <f t="shared" si="1"/>
        <v>2827.2460999999998</v>
      </c>
      <c r="J26" s="82">
        <f t="shared" si="2"/>
        <v>3402.8734059600001</v>
      </c>
    </row>
    <row r="27" spans="1:10" ht="40.35" customHeight="1">
      <c r="A27" s="52" t="s">
        <v>236</v>
      </c>
      <c r="B27" s="52" t="s">
        <v>43</v>
      </c>
      <c r="C27" s="52" t="s">
        <v>21</v>
      </c>
      <c r="D27" s="87" t="s">
        <v>239</v>
      </c>
      <c r="E27" s="52" t="s">
        <v>33</v>
      </c>
      <c r="F27" s="78">
        <f>7.04+6.64+19.77</f>
        <v>33.450000000000003</v>
      </c>
      <c r="G27" s="79">
        <v>713.42</v>
      </c>
      <c r="H27" s="80">
        <f t="shared" si="0"/>
        <v>858.67231199999992</v>
      </c>
      <c r="I27" s="81">
        <f t="shared" si="1"/>
        <v>23863.899000000001</v>
      </c>
      <c r="J27" s="82">
        <f t="shared" si="2"/>
        <v>28722.588836399998</v>
      </c>
    </row>
    <row r="28" spans="1:10" ht="26.45" customHeight="1">
      <c r="A28" s="52" t="s">
        <v>237</v>
      </c>
      <c r="B28" s="92" t="s">
        <v>45</v>
      </c>
      <c r="C28" s="92" t="s">
        <v>21</v>
      </c>
      <c r="D28" s="77" t="s">
        <v>46</v>
      </c>
      <c r="E28" s="92" t="s">
        <v>47</v>
      </c>
      <c r="F28" s="112">
        <f>474+127+674+112+122+119+305+550</f>
        <v>2483</v>
      </c>
      <c r="G28" s="113">
        <v>13.18</v>
      </c>
      <c r="H28" s="80">
        <f t="shared" si="0"/>
        <v>15.863448</v>
      </c>
      <c r="I28" s="81">
        <f t="shared" si="1"/>
        <v>32725.94</v>
      </c>
      <c r="J28" s="82">
        <f t="shared" si="2"/>
        <v>39388.941383999998</v>
      </c>
    </row>
    <row r="29" spans="1:10" ht="39.950000000000003" customHeight="1">
      <c r="A29" s="52" t="s">
        <v>238</v>
      </c>
      <c r="B29" s="52" t="s">
        <v>48</v>
      </c>
      <c r="C29" s="52" t="s">
        <v>21</v>
      </c>
      <c r="D29" s="77" t="s">
        <v>49</v>
      </c>
      <c r="E29" s="52" t="s">
        <v>28</v>
      </c>
      <c r="F29" s="78">
        <v>267.60000000000002</v>
      </c>
      <c r="G29" s="79">
        <v>59.59</v>
      </c>
      <c r="H29" s="80">
        <f t="shared" si="0"/>
        <v>71.722524000000007</v>
      </c>
      <c r="I29" s="81">
        <f t="shared" si="1"/>
        <v>15946.284000000001</v>
      </c>
      <c r="J29" s="82">
        <f t="shared" si="2"/>
        <v>19192.947422400004</v>
      </c>
    </row>
    <row r="30" spans="1:10" ht="14.25" customHeight="1">
      <c r="A30" s="107">
        <v>5</v>
      </c>
      <c r="B30" s="86"/>
      <c r="C30" s="86"/>
      <c r="D30" s="108" t="s">
        <v>51</v>
      </c>
      <c r="E30" s="86"/>
      <c r="F30" s="86"/>
      <c r="G30" s="86"/>
      <c r="H30" s="86"/>
      <c r="I30" s="114">
        <f>I31+I32+I33</f>
        <v>24411.75</v>
      </c>
      <c r="J30" s="110">
        <f>J31+J32+J33</f>
        <v>29381.982300000003</v>
      </c>
    </row>
    <row r="31" spans="1:10" ht="39.950000000000003" customHeight="1">
      <c r="A31" s="52" t="s">
        <v>52</v>
      </c>
      <c r="B31" s="52" t="s">
        <v>53</v>
      </c>
      <c r="C31" s="52" t="s">
        <v>21</v>
      </c>
      <c r="D31" s="77" t="s">
        <v>54</v>
      </c>
      <c r="E31" s="52" t="s">
        <v>28</v>
      </c>
      <c r="F31" s="78">
        <v>267</v>
      </c>
      <c r="G31" s="79">
        <v>68.62</v>
      </c>
      <c r="H31" s="80">
        <f t="shared" si="0"/>
        <v>82.591032000000013</v>
      </c>
      <c r="I31" s="81">
        <f t="shared" si="1"/>
        <v>18321.54</v>
      </c>
      <c r="J31" s="82">
        <f t="shared" si="2"/>
        <v>22051.805544000003</v>
      </c>
    </row>
    <row r="32" spans="1:10" ht="48" customHeight="1">
      <c r="A32" s="52" t="s">
        <v>293</v>
      </c>
      <c r="B32" s="52" t="s">
        <v>292</v>
      </c>
      <c r="C32" s="52" t="s">
        <v>21</v>
      </c>
      <c r="D32" s="77" t="s">
        <v>305</v>
      </c>
      <c r="E32" s="52" t="s">
        <v>28</v>
      </c>
      <c r="F32" s="78">
        <v>10</v>
      </c>
      <c r="G32" s="79">
        <v>229.86</v>
      </c>
      <c r="H32" s="80">
        <f t="shared" si="0"/>
        <v>276.65949599999999</v>
      </c>
      <c r="I32" s="81">
        <f t="shared" si="1"/>
        <v>2298.6000000000004</v>
      </c>
      <c r="J32" s="82">
        <f t="shared" si="2"/>
        <v>2766.5949599999999</v>
      </c>
    </row>
    <row r="33" spans="1:10" ht="45.75" customHeight="1">
      <c r="A33" s="52" t="s">
        <v>294</v>
      </c>
      <c r="B33" s="52" t="s">
        <v>295</v>
      </c>
      <c r="C33" s="52" t="s">
        <v>21</v>
      </c>
      <c r="D33" s="77" t="s">
        <v>304</v>
      </c>
      <c r="E33" s="52" t="s">
        <v>28</v>
      </c>
      <c r="F33" s="78">
        <v>37.75</v>
      </c>
      <c r="G33" s="79">
        <v>100.44</v>
      </c>
      <c r="H33" s="80">
        <f t="shared" si="0"/>
        <v>120.889584</v>
      </c>
      <c r="I33" s="81">
        <f t="shared" si="1"/>
        <v>3791.61</v>
      </c>
      <c r="J33" s="82">
        <f t="shared" si="2"/>
        <v>4563.5817960000004</v>
      </c>
    </row>
    <row r="34" spans="1:10" ht="14.25" customHeight="1">
      <c r="A34" s="107">
        <v>6</v>
      </c>
      <c r="B34" s="86"/>
      <c r="C34" s="86"/>
      <c r="D34" s="108" t="s">
        <v>55</v>
      </c>
      <c r="E34" s="86"/>
      <c r="F34" s="86"/>
      <c r="G34" s="86"/>
      <c r="H34" s="86"/>
      <c r="I34" s="84">
        <f>I35</f>
        <v>5006.1329999999998</v>
      </c>
      <c r="J34" s="111">
        <f>J35</f>
        <v>6025.3816788000004</v>
      </c>
    </row>
    <row r="35" spans="1:10" ht="26.45" customHeight="1">
      <c r="A35" s="92" t="s">
        <v>56</v>
      </c>
      <c r="B35" s="93">
        <v>93184</v>
      </c>
      <c r="C35" s="92" t="s">
        <v>26</v>
      </c>
      <c r="D35" s="87" t="s">
        <v>244</v>
      </c>
      <c r="E35" s="92" t="s">
        <v>57</v>
      </c>
      <c r="F35" s="112">
        <v>108.9</v>
      </c>
      <c r="G35" s="113">
        <v>45.97</v>
      </c>
      <c r="H35" s="80">
        <f t="shared" si="0"/>
        <v>55.329492000000002</v>
      </c>
      <c r="I35" s="82">
        <f t="shared" si="1"/>
        <v>5006.1329999999998</v>
      </c>
      <c r="J35" s="82">
        <f t="shared" si="2"/>
        <v>6025.3816788000004</v>
      </c>
    </row>
    <row r="36" spans="1:10" ht="14.25" customHeight="1">
      <c r="A36" s="107">
        <v>7</v>
      </c>
      <c r="B36" s="86"/>
      <c r="C36" s="86"/>
      <c r="D36" s="108" t="s">
        <v>58</v>
      </c>
      <c r="E36" s="86"/>
      <c r="F36" s="86"/>
      <c r="G36" s="86"/>
      <c r="H36" s="86"/>
      <c r="I36" s="114">
        <f>I37+I38+I39+I40+I41</f>
        <v>52722.831999999995</v>
      </c>
      <c r="J36" s="110">
        <f>J37+J38+J39+J40+J41</f>
        <v>63457.200595200004</v>
      </c>
    </row>
    <row r="37" spans="1:10" ht="66.95" customHeight="1">
      <c r="A37" s="52" t="s">
        <v>59</v>
      </c>
      <c r="B37" s="52" t="s">
        <v>60</v>
      </c>
      <c r="C37" s="52" t="s">
        <v>21</v>
      </c>
      <c r="D37" s="87" t="s">
        <v>223</v>
      </c>
      <c r="E37" s="52" t="s">
        <v>61</v>
      </c>
      <c r="F37" s="78">
        <v>3</v>
      </c>
      <c r="G37" s="79">
        <v>984.66</v>
      </c>
      <c r="H37" s="80">
        <f t="shared" si="0"/>
        <v>1185.1367760000001</v>
      </c>
      <c r="I37" s="81">
        <f t="shared" si="1"/>
        <v>2953.98</v>
      </c>
      <c r="J37" s="82">
        <f t="shared" si="2"/>
        <v>3555.4103279999999</v>
      </c>
    </row>
    <row r="38" spans="1:10" ht="66.95" customHeight="1">
      <c r="A38" s="52" t="s">
        <v>241</v>
      </c>
      <c r="B38" s="52" t="s">
        <v>62</v>
      </c>
      <c r="C38" s="52" t="s">
        <v>21</v>
      </c>
      <c r="D38" s="87" t="s">
        <v>240</v>
      </c>
      <c r="E38" s="52" t="s">
        <v>28</v>
      </c>
      <c r="F38" s="78">
        <f>12*2*1.5</f>
        <v>36</v>
      </c>
      <c r="G38" s="80">
        <v>1006.8</v>
      </c>
      <c r="H38" s="80">
        <f t="shared" si="0"/>
        <v>1211.78448</v>
      </c>
      <c r="I38" s="81">
        <f t="shared" si="1"/>
        <v>36244.799999999996</v>
      </c>
      <c r="J38" s="82">
        <f t="shared" si="2"/>
        <v>43624.241280000002</v>
      </c>
    </row>
    <row r="39" spans="1:10" ht="66.95" customHeight="1">
      <c r="A39" s="52" t="s">
        <v>242</v>
      </c>
      <c r="B39" s="52" t="s">
        <v>290</v>
      </c>
      <c r="C39" s="52" t="s">
        <v>21</v>
      </c>
      <c r="D39" s="87" t="s">
        <v>243</v>
      </c>
      <c r="E39" s="52" t="s">
        <v>28</v>
      </c>
      <c r="F39" s="78">
        <v>4.8899999999999997</v>
      </c>
      <c r="G39" s="80">
        <v>1006.8</v>
      </c>
      <c r="H39" s="80">
        <f t="shared" si="0"/>
        <v>1211.78448</v>
      </c>
      <c r="I39" s="81">
        <f t="shared" si="1"/>
        <v>4923.2519999999995</v>
      </c>
      <c r="J39" s="82">
        <f t="shared" si="2"/>
        <v>5925.6261071999998</v>
      </c>
    </row>
    <row r="40" spans="1:10" ht="66.95" customHeight="1">
      <c r="A40" s="52" t="s">
        <v>296</v>
      </c>
      <c r="B40" s="52" t="s">
        <v>297</v>
      </c>
      <c r="C40" s="52" t="s">
        <v>21</v>
      </c>
      <c r="D40" s="87" t="s">
        <v>299</v>
      </c>
      <c r="E40" s="52" t="s">
        <v>298</v>
      </c>
      <c r="F40" s="78">
        <v>7</v>
      </c>
      <c r="G40" s="80">
        <v>456.32</v>
      </c>
      <c r="H40" s="80">
        <f t="shared" si="0"/>
        <v>549.22675200000003</v>
      </c>
      <c r="I40" s="81">
        <f t="shared" si="1"/>
        <v>3194.24</v>
      </c>
      <c r="J40" s="82">
        <f t="shared" si="2"/>
        <v>3844.5872640000002</v>
      </c>
    </row>
    <row r="41" spans="1:10" ht="45.75" customHeight="1">
      <c r="A41" s="52" t="s">
        <v>300</v>
      </c>
      <c r="B41" s="52" t="s">
        <v>301</v>
      </c>
      <c r="C41" s="52" t="s">
        <v>21</v>
      </c>
      <c r="D41" s="87" t="s">
        <v>302</v>
      </c>
      <c r="E41" s="52" t="s">
        <v>303</v>
      </c>
      <c r="F41" s="78">
        <v>4</v>
      </c>
      <c r="G41" s="80">
        <v>1351.64</v>
      </c>
      <c r="H41" s="80">
        <f t="shared" si="0"/>
        <v>1626.8339040000001</v>
      </c>
      <c r="I41" s="81">
        <f t="shared" si="1"/>
        <v>5406.56</v>
      </c>
      <c r="J41" s="82">
        <f t="shared" si="2"/>
        <v>6507.3356160000003</v>
      </c>
    </row>
    <row r="42" spans="1:10" ht="14.25" customHeight="1">
      <c r="A42" s="107">
        <v>8</v>
      </c>
      <c r="B42" s="86"/>
      <c r="C42" s="86"/>
      <c r="D42" s="108" t="s">
        <v>63</v>
      </c>
      <c r="E42" s="86"/>
      <c r="F42" s="86"/>
      <c r="G42" s="86"/>
      <c r="H42" s="86"/>
      <c r="I42" s="109">
        <f>I43+I44+I45</f>
        <v>49404.280200000001</v>
      </c>
      <c r="J42" s="110">
        <f>J43+J44+J45</f>
        <v>59462.991648719995</v>
      </c>
    </row>
    <row r="43" spans="1:10" ht="38.25" customHeight="1">
      <c r="A43" s="92" t="s">
        <v>64</v>
      </c>
      <c r="B43" s="92" t="s">
        <v>65</v>
      </c>
      <c r="C43" s="92" t="s">
        <v>21</v>
      </c>
      <c r="D43" s="87" t="s">
        <v>224</v>
      </c>
      <c r="E43" s="92" t="s">
        <v>28</v>
      </c>
      <c r="F43" s="112">
        <v>408.89</v>
      </c>
      <c r="G43" s="113">
        <v>35.83</v>
      </c>
      <c r="H43" s="80">
        <f t="shared" si="0"/>
        <v>43.124987999999995</v>
      </c>
      <c r="I43" s="81">
        <f t="shared" si="1"/>
        <v>14650.528699999999</v>
      </c>
      <c r="J43" s="82">
        <f t="shared" si="2"/>
        <v>17633.376343319997</v>
      </c>
    </row>
    <row r="44" spans="1:10" ht="78.75" customHeight="1">
      <c r="A44" s="52" t="s">
        <v>66</v>
      </c>
      <c r="B44" s="52" t="s">
        <v>67</v>
      </c>
      <c r="C44" s="52" t="s">
        <v>21</v>
      </c>
      <c r="D44" s="87" t="s">
        <v>225</v>
      </c>
      <c r="E44" s="52" t="s">
        <v>28</v>
      </c>
      <c r="F44" s="78">
        <v>320.41000000000003</v>
      </c>
      <c r="G44" s="79">
        <v>91.15</v>
      </c>
      <c r="H44" s="80">
        <f t="shared" si="0"/>
        <v>109.70814</v>
      </c>
      <c r="I44" s="81">
        <f t="shared" si="1"/>
        <v>29205.371500000005</v>
      </c>
      <c r="J44" s="82">
        <f t="shared" si="2"/>
        <v>35151.585137400005</v>
      </c>
    </row>
    <row r="45" spans="1:10" ht="30" customHeight="1">
      <c r="A45" s="52" t="s">
        <v>308</v>
      </c>
      <c r="B45" s="52" t="s">
        <v>309</v>
      </c>
      <c r="C45" s="52" t="s">
        <v>21</v>
      </c>
      <c r="D45" s="87" t="s">
        <v>310</v>
      </c>
      <c r="E45" s="52" t="s">
        <v>311</v>
      </c>
      <c r="F45" s="78">
        <v>471</v>
      </c>
      <c r="G45" s="79">
        <v>11.78</v>
      </c>
      <c r="H45" s="80">
        <f t="shared" si="0"/>
        <v>14.178407999999999</v>
      </c>
      <c r="I45" s="81">
        <f t="shared" si="1"/>
        <v>5548.38</v>
      </c>
      <c r="J45" s="82">
        <f t="shared" si="2"/>
        <v>6678.0301679999993</v>
      </c>
    </row>
    <row r="46" spans="1:10" ht="14.25" customHeight="1">
      <c r="A46" s="107">
        <v>9</v>
      </c>
      <c r="B46" s="86"/>
      <c r="C46" s="86"/>
      <c r="D46" s="116" t="s">
        <v>291</v>
      </c>
      <c r="E46" s="86"/>
      <c r="F46" s="86"/>
      <c r="G46" s="86"/>
      <c r="H46" s="86"/>
      <c r="I46" s="114">
        <f>SUM(I47:I54)</f>
        <v>77783.546900000001</v>
      </c>
      <c r="J46" s="114">
        <f>SUM(J47:J54)</f>
        <v>93620.277048839998</v>
      </c>
    </row>
    <row r="47" spans="1:10" ht="53.45" customHeight="1">
      <c r="A47" s="92" t="s">
        <v>68</v>
      </c>
      <c r="B47" s="92" t="s">
        <v>69</v>
      </c>
      <c r="C47" s="92" t="s">
        <v>21</v>
      </c>
      <c r="D47" s="77" t="s">
        <v>70</v>
      </c>
      <c r="E47" s="92" t="s">
        <v>28</v>
      </c>
      <c r="F47" s="112">
        <v>580</v>
      </c>
      <c r="G47" s="117">
        <v>9.18</v>
      </c>
      <c r="H47" s="80">
        <f t="shared" si="0"/>
        <v>11.049047999999999</v>
      </c>
      <c r="I47" s="81">
        <f t="shared" si="1"/>
        <v>5324.4</v>
      </c>
      <c r="J47" s="82">
        <f t="shared" si="2"/>
        <v>6408.4478399999998</v>
      </c>
    </row>
    <row r="48" spans="1:10" ht="66.95" customHeight="1">
      <c r="A48" s="52" t="s">
        <v>71</v>
      </c>
      <c r="B48" s="52" t="s">
        <v>72</v>
      </c>
      <c r="C48" s="52" t="s">
        <v>21</v>
      </c>
      <c r="D48" s="77" t="s">
        <v>73</v>
      </c>
      <c r="E48" s="52" t="s">
        <v>28</v>
      </c>
      <c r="F48" s="78">
        <v>580</v>
      </c>
      <c r="G48" s="79">
        <v>31.48</v>
      </c>
      <c r="H48" s="80">
        <f t="shared" si="0"/>
        <v>37.889327999999999</v>
      </c>
      <c r="I48" s="81">
        <f t="shared" si="1"/>
        <v>18258.400000000001</v>
      </c>
      <c r="J48" s="82">
        <f t="shared" si="2"/>
        <v>21975.810239999999</v>
      </c>
    </row>
    <row r="49" spans="1:10" ht="39.950000000000003" customHeight="1">
      <c r="A49" s="52" t="s">
        <v>74</v>
      </c>
      <c r="B49" s="52" t="s">
        <v>75</v>
      </c>
      <c r="C49" s="52" t="s">
        <v>21</v>
      </c>
      <c r="D49" s="77" t="s">
        <v>76</v>
      </c>
      <c r="E49" s="52" t="s">
        <v>28</v>
      </c>
      <c r="F49" s="78">
        <v>1208.05</v>
      </c>
      <c r="G49" s="118">
        <v>6.28</v>
      </c>
      <c r="H49" s="80">
        <f t="shared" si="0"/>
        <v>7.5586080000000004</v>
      </c>
      <c r="I49" s="81">
        <f t="shared" si="1"/>
        <v>7586.5540000000001</v>
      </c>
      <c r="J49" s="82">
        <f t="shared" si="2"/>
        <v>9131.1763943999995</v>
      </c>
    </row>
    <row r="50" spans="1:10" ht="39.950000000000003" customHeight="1">
      <c r="A50" s="52" t="s">
        <v>77</v>
      </c>
      <c r="B50" s="52" t="s">
        <v>78</v>
      </c>
      <c r="C50" s="52" t="s">
        <v>21</v>
      </c>
      <c r="D50" s="77" t="s">
        <v>79</v>
      </c>
      <c r="E50" s="52" t="s">
        <v>28</v>
      </c>
      <c r="F50" s="78">
        <v>1208.05</v>
      </c>
      <c r="G50" s="79">
        <v>27.89</v>
      </c>
      <c r="H50" s="80">
        <f t="shared" si="0"/>
        <v>33.568404000000001</v>
      </c>
      <c r="I50" s="81">
        <f t="shared" si="1"/>
        <v>33692.514499999997</v>
      </c>
      <c r="J50" s="82">
        <f t="shared" si="2"/>
        <v>40552.310452199999</v>
      </c>
    </row>
    <row r="51" spans="1:10" ht="53.45" customHeight="1">
      <c r="A51" s="92" t="s">
        <v>80</v>
      </c>
      <c r="B51" s="93">
        <v>87267</v>
      </c>
      <c r="C51" s="92" t="s">
        <v>26</v>
      </c>
      <c r="D51" s="87" t="s">
        <v>226</v>
      </c>
      <c r="E51" s="92" t="s">
        <v>28</v>
      </c>
      <c r="F51" s="112">
        <v>126</v>
      </c>
      <c r="G51" s="113">
        <v>64.430000000000007</v>
      </c>
      <c r="H51" s="80">
        <f t="shared" si="0"/>
        <v>77.547948000000005</v>
      </c>
      <c r="I51" s="81">
        <f t="shared" si="1"/>
        <v>8118.1800000000012</v>
      </c>
      <c r="J51" s="82">
        <f t="shared" si="2"/>
        <v>9771.0414479999999</v>
      </c>
    </row>
    <row r="52" spans="1:10" ht="39.950000000000003" customHeight="1">
      <c r="A52" s="52" t="s">
        <v>81</v>
      </c>
      <c r="B52" s="115">
        <v>87244</v>
      </c>
      <c r="C52" s="52" t="s">
        <v>26</v>
      </c>
      <c r="D52" s="77" t="s">
        <v>82</v>
      </c>
      <c r="E52" s="52" t="s">
        <v>28</v>
      </c>
      <c r="F52" s="78">
        <v>18.440000000000001</v>
      </c>
      <c r="G52" s="79">
        <v>194.81</v>
      </c>
      <c r="H52" s="80">
        <f t="shared" si="0"/>
        <v>234.47331600000001</v>
      </c>
      <c r="I52" s="81">
        <f t="shared" si="1"/>
        <v>3592.2964000000002</v>
      </c>
      <c r="J52" s="82">
        <f t="shared" si="2"/>
        <v>4323.6879470400008</v>
      </c>
    </row>
    <row r="53" spans="1:10" ht="53.25" customHeight="1">
      <c r="A53" s="52" t="s">
        <v>83</v>
      </c>
      <c r="B53" s="52" t="s">
        <v>84</v>
      </c>
      <c r="C53" s="52" t="s">
        <v>21</v>
      </c>
      <c r="D53" s="87" t="s">
        <v>247</v>
      </c>
      <c r="E53" s="52" t="s">
        <v>57</v>
      </c>
      <c r="F53" s="78">
        <v>5.56</v>
      </c>
      <c r="G53" s="79">
        <v>42.95</v>
      </c>
      <c r="H53" s="80">
        <f t="shared" si="0"/>
        <v>51.69462</v>
      </c>
      <c r="I53" s="81">
        <f t="shared" si="1"/>
        <v>238.80199999999999</v>
      </c>
      <c r="J53" s="82">
        <f t="shared" si="2"/>
        <v>287.42208719999996</v>
      </c>
    </row>
    <row r="54" spans="1:10" ht="27.75" customHeight="1">
      <c r="A54" s="52" t="s">
        <v>245</v>
      </c>
      <c r="B54" s="52" t="s">
        <v>312</v>
      </c>
      <c r="C54" s="52" t="s">
        <v>21</v>
      </c>
      <c r="D54" s="77" t="s">
        <v>246</v>
      </c>
      <c r="E54" s="52" t="s">
        <v>28</v>
      </c>
      <c r="F54" s="78">
        <v>5.2</v>
      </c>
      <c r="G54" s="79">
        <v>187</v>
      </c>
      <c r="H54" s="80">
        <f t="shared" si="0"/>
        <v>225.07320000000001</v>
      </c>
      <c r="I54" s="81">
        <f t="shared" si="1"/>
        <v>972.4</v>
      </c>
      <c r="J54" s="82">
        <f t="shared" si="2"/>
        <v>1170.3806400000001</v>
      </c>
    </row>
    <row r="55" spans="1:10" ht="14.25" customHeight="1">
      <c r="A55" s="107">
        <v>10</v>
      </c>
      <c r="B55" s="86"/>
      <c r="C55" s="86"/>
      <c r="D55" s="108" t="s">
        <v>85</v>
      </c>
      <c r="E55" s="86"/>
      <c r="F55" s="86"/>
      <c r="G55" s="86"/>
      <c r="H55" s="86"/>
      <c r="I55" s="114">
        <f>SUM(I56:I61)</f>
        <v>103120.78690000001</v>
      </c>
      <c r="J55" s="114">
        <f>SUM(J56:J61)</f>
        <v>124116.17911284001</v>
      </c>
    </row>
    <row r="56" spans="1:10" ht="80.25" customHeight="1">
      <c r="A56" s="52" t="s">
        <v>86</v>
      </c>
      <c r="B56" s="52" t="s">
        <v>87</v>
      </c>
      <c r="C56" s="52" t="s">
        <v>21</v>
      </c>
      <c r="D56" s="77" t="s">
        <v>88</v>
      </c>
      <c r="E56" s="52" t="s">
        <v>28</v>
      </c>
      <c r="F56" s="78">
        <v>165.55</v>
      </c>
      <c r="G56" s="79">
        <v>231.31</v>
      </c>
      <c r="H56" s="80">
        <f t="shared" si="0"/>
        <v>278.40471600000001</v>
      </c>
      <c r="I56" s="81">
        <f t="shared" si="1"/>
        <v>38293.370500000005</v>
      </c>
      <c r="J56" s="82">
        <f t="shared" si="2"/>
        <v>46089.900733800001</v>
      </c>
    </row>
    <row r="57" spans="1:10" ht="39.950000000000003" customHeight="1">
      <c r="A57" s="52" t="s">
        <v>89</v>
      </c>
      <c r="B57" s="52" t="s">
        <v>90</v>
      </c>
      <c r="C57" s="52" t="s">
        <v>21</v>
      </c>
      <c r="D57" s="77" t="s">
        <v>91</v>
      </c>
      <c r="E57" s="52" t="s">
        <v>57</v>
      </c>
      <c r="F57" s="78">
        <v>27.9</v>
      </c>
      <c r="G57" s="79">
        <v>45.74</v>
      </c>
      <c r="H57" s="80">
        <f t="shared" si="0"/>
        <v>55.052664</v>
      </c>
      <c r="I57" s="81">
        <f t="shared" si="1"/>
        <v>1276.146</v>
      </c>
      <c r="J57" s="82">
        <f t="shared" si="2"/>
        <v>1535.9693255999998</v>
      </c>
    </row>
    <row r="58" spans="1:10" ht="39.950000000000003" customHeight="1">
      <c r="A58" s="52" t="s">
        <v>92</v>
      </c>
      <c r="B58" s="52" t="s">
        <v>93</v>
      </c>
      <c r="C58" s="52" t="s">
        <v>21</v>
      </c>
      <c r="D58" s="77" t="s">
        <v>94</v>
      </c>
      <c r="E58" s="52" t="s">
        <v>57</v>
      </c>
      <c r="F58" s="78">
        <v>21.74</v>
      </c>
      <c r="G58" s="79">
        <v>48.55</v>
      </c>
      <c r="H58" s="80">
        <f t="shared" si="0"/>
        <v>58.434779999999996</v>
      </c>
      <c r="I58" s="81">
        <f t="shared" si="1"/>
        <v>1055.4769999999999</v>
      </c>
      <c r="J58" s="82">
        <f t="shared" si="2"/>
        <v>1270.3721171999998</v>
      </c>
    </row>
    <row r="59" spans="1:10" ht="26.45" customHeight="1">
      <c r="A59" s="92" t="s">
        <v>95</v>
      </c>
      <c r="B59" s="93">
        <v>96113</v>
      </c>
      <c r="C59" s="92" t="s">
        <v>26</v>
      </c>
      <c r="D59" s="77" t="s">
        <v>96</v>
      </c>
      <c r="E59" s="92" t="s">
        <v>28</v>
      </c>
      <c r="F59" s="112">
        <f>320.41</f>
        <v>320.41000000000003</v>
      </c>
      <c r="G59" s="113">
        <v>39.24</v>
      </c>
      <c r="H59" s="80">
        <f t="shared" si="0"/>
        <v>47.229264000000001</v>
      </c>
      <c r="I59" s="81">
        <f t="shared" si="1"/>
        <v>12572.888400000002</v>
      </c>
      <c r="J59" s="82">
        <f t="shared" si="2"/>
        <v>15132.728478240002</v>
      </c>
    </row>
    <row r="60" spans="1:10" ht="26.45" customHeight="1">
      <c r="A60" s="92" t="s">
        <v>97</v>
      </c>
      <c r="B60" s="93">
        <v>104640</v>
      </c>
      <c r="C60" s="92" t="s">
        <v>26</v>
      </c>
      <c r="D60" s="77" t="s">
        <v>98</v>
      </c>
      <c r="E60" s="92" t="s">
        <v>28</v>
      </c>
      <c r="F60" s="112">
        <v>1208.05</v>
      </c>
      <c r="G60" s="113">
        <v>11.97</v>
      </c>
      <c r="H60" s="80">
        <f t="shared" si="0"/>
        <v>14.407092</v>
      </c>
      <c r="I60" s="81">
        <f t="shared" si="1"/>
        <v>14460.3585</v>
      </c>
      <c r="J60" s="82">
        <f t="shared" si="2"/>
        <v>17404.4874906</v>
      </c>
    </row>
    <row r="61" spans="1:10" ht="80.25" customHeight="1">
      <c r="A61" s="52" t="s">
        <v>99</v>
      </c>
      <c r="B61" s="52" t="s">
        <v>306</v>
      </c>
      <c r="C61" s="52" t="s">
        <v>21</v>
      </c>
      <c r="D61" s="77" t="s">
        <v>100</v>
      </c>
      <c r="E61" s="119" t="s">
        <v>307</v>
      </c>
      <c r="F61" s="78">
        <v>163.55000000000001</v>
      </c>
      <c r="G61" s="79">
        <v>216.83</v>
      </c>
      <c r="H61" s="80">
        <f t="shared" si="0"/>
        <v>260.97658799999999</v>
      </c>
      <c r="I61" s="81">
        <f t="shared" si="1"/>
        <v>35462.546500000004</v>
      </c>
      <c r="J61" s="82">
        <f t="shared" si="2"/>
        <v>42682.720967400004</v>
      </c>
    </row>
    <row r="62" spans="1:10" ht="14.25" customHeight="1">
      <c r="A62" s="107">
        <v>11</v>
      </c>
      <c r="B62" s="86"/>
      <c r="C62" s="86"/>
      <c r="D62" s="108" t="s">
        <v>101</v>
      </c>
      <c r="E62" s="86"/>
      <c r="F62" s="86"/>
      <c r="G62" s="86"/>
      <c r="H62" s="86"/>
      <c r="I62" s="114">
        <f>SUM(I63:I65)+5505.98</f>
        <v>68889.083899999998</v>
      </c>
      <c r="J62" s="114">
        <f>SUM(J63:J65)+6627</f>
        <v>82914.903854039992</v>
      </c>
    </row>
    <row r="63" spans="1:10" ht="66.95" customHeight="1">
      <c r="A63" s="52" t="s">
        <v>102</v>
      </c>
      <c r="B63" s="52" t="s">
        <v>103</v>
      </c>
      <c r="C63" s="52" t="s">
        <v>21</v>
      </c>
      <c r="D63" s="77" t="s">
        <v>104</v>
      </c>
      <c r="E63" s="52" t="s">
        <v>57</v>
      </c>
      <c r="F63" s="78">
        <v>55.89</v>
      </c>
      <c r="G63" s="79">
        <v>670.3</v>
      </c>
      <c r="H63" s="80">
        <f t="shared" si="0"/>
        <v>806.77307999999994</v>
      </c>
      <c r="I63" s="81">
        <f t="shared" si="1"/>
        <v>37463.066999999995</v>
      </c>
      <c r="J63" s="82">
        <f t="shared" si="2"/>
        <v>45090.547441199997</v>
      </c>
    </row>
    <row r="64" spans="1:10" ht="53.45" customHeight="1">
      <c r="A64" s="92" t="s">
        <v>105</v>
      </c>
      <c r="B64" s="92" t="s">
        <v>106</v>
      </c>
      <c r="C64" s="92" t="s">
        <v>21</v>
      </c>
      <c r="D64" s="87" t="s">
        <v>249</v>
      </c>
      <c r="E64" s="92" t="s">
        <v>28</v>
      </c>
      <c r="F64" s="112">
        <v>277.19</v>
      </c>
      <c r="G64" s="113">
        <v>81.849999999999994</v>
      </c>
      <c r="H64" s="80">
        <f t="shared" si="0"/>
        <v>98.514659999999992</v>
      </c>
      <c r="I64" s="81">
        <f t="shared" si="1"/>
        <v>22688.001499999998</v>
      </c>
      <c r="J64" s="82">
        <f t="shared" si="2"/>
        <v>27307.278605399999</v>
      </c>
    </row>
    <row r="65" spans="1:10" ht="26.45" customHeight="1">
      <c r="A65" s="92" t="s">
        <v>107</v>
      </c>
      <c r="B65" s="92" t="s">
        <v>108</v>
      </c>
      <c r="C65" s="92" t="s">
        <v>21</v>
      </c>
      <c r="D65" s="87" t="s">
        <v>248</v>
      </c>
      <c r="E65" s="92" t="s">
        <v>28</v>
      </c>
      <c r="F65" s="112">
        <v>277.19</v>
      </c>
      <c r="G65" s="113">
        <v>11.66</v>
      </c>
      <c r="H65" s="80">
        <f t="shared" si="0"/>
        <v>14.033976000000001</v>
      </c>
      <c r="I65" s="81">
        <f t="shared" si="1"/>
        <v>3232.0354000000002</v>
      </c>
      <c r="J65" s="82">
        <f t="shared" si="2"/>
        <v>3890.07780744</v>
      </c>
    </row>
    <row r="66" spans="1:10" ht="14.25" customHeight="1">
      <c r="A66" s="107">
        <v>12</v>
      </c>
      <c r="B66" s="86"/>
      <c r="C66" s="86"/>
      <c r="D66" s="108" t="s">
        <v>109</v>
      </c>
      <c r="E66" s="86"/>
      <c r="F66" s="86"/>
      <c r="G66" s="86"/>
      <c r="H66" s="86"/>
      <c r="I66" s="114">
        <f>SUM(I67:I75)+5505.98</f>
        <v>17118.5</v>
      </c>
      <c r="J66" s="114">
        <f>SUM(J67:J75)+6627</f>
        <v>20603.829072</v>
      </c>
    </row>
    <row r="67" spans="1:10" ht="134.1" customHeight="1">
      <c r="A67" s="52" t="s">
        <v>110</v>
      </c>
      <c r="B67" s="52" t="s">
        <v>111</v>
      </c>
      <c r="C67" s="52" t="s">
        <v>21</v>
      </c>
      <c r="D67" s="87" t="s">
        <v>320</v>
      </c>
      <c r="E67" s="52" t="s">
        <v>23</v>
      </c>
      <c r="F67" s="78">
        <v>3</v>
      </c>
      <c r="G67" s="79">
        <v>752</v>
      </c>
      <c r="H67" s="80">
        <f t="shared" si="0"/>
        <v>905.10720000000003</v>
      </c>
      <c r="I67" s="81">
        <f>F67*G67</f>
        <v>2256</v>
      </c>
      <c r="J67" s="82">
        <f t="shared" si="2"/>
        <v>2715.3216000000002</v>
      </c>
    </row>
    <row r="68" spans="1:10" ht="51.75" customHeight="1">
      <c r="A68" s="52" t="s">
        <v>317</v>
      </c>
      <c r="B68" s="52" t="s">
        <v>316</v>
      </c>
      <c r="C68" s="52" t="s">
        <v>21</v>
      </c>
      <c r="D68" s="77" t="s">
        <v>318</v>
      </c>
      <c r="E68" s="52" t="s">
        <v>227</v>
      </c>
      <c r="F68" s="78">
        <v>6</v>
      </c>
      <c r="G68" s="79">
        <v>515.65</v>
      </c>
      <c r="H68" s="80">
        <f t="shared" si="0"/>
        <v>620.63634000000002</v>
      </c>
      <c r="I68" s="81">
        <f t="shared" si="1"/>
        <v>3093.8999999999996</v>
      </c>
      <c r="J68" s="82">
        <f t="shared" si="2"/>
        <v>3723.8180400000001</v>
      </c>
    </row>
    <row r="69" spans="1:10" ht="54" customHeight="1">
      <c r="A69" s="52" t="s">
        <v>322</v>
      </c>
      <c r="B69" s="52" t="s">
        <v>319</v>
      </c>
      <c r="C69" s="52" t="s">
        <v>21</v>
      </c>
      <c r="D69" s="77" t="s">
        <v>321</v>
      </c>
      <c r="E69" s="52" t="s">
        <v>298</v>
      </c>
      <c r="F69" s="78">
        <v>2</v>
      </c>
      <c r="G69" s="79">
        <v>482.92</v>
      </c>
      <c r="H69" s="80">
        <f t="shared" si="0"/>
        <v>581.24251200000003</v>
      </c>
      <c r="I69" s="81">
        <f t="shared" si="1"/>
        <v>965.84</v>
      </c>
      <c r="J69" s="82">
        <f t="shared" si="2"/>
        <v>1162.4850240000001</v>
      </c>
    </row>
    <row r="70" spans="1:10" ht="46.5" customHeight="1">
      <c r="A70" s="52" t="s">
        <v>323</v>
      </c>
      <c r="B70" s="52" t="s">
        <v>327</v>
      </c>
      <c r="C70" s="52" t="s">
        <v>21</v>
      </c>
      <c r="D70" s="77" t="s">
        <v>328</v>
      </c>
      <c r="E70" s="52" t="s">
        <v>298</v>
      </c>
      <c r="F70" s="78">
        <v>1</v>
      </c>
      <c r="G70" s="79">
        <v>335.92</v>
      </c>
      <c r="H70" s="80">
        <f t="shared" si="0"/>
        <v>404.313312</v>
      </c>
      <c r="I70" s="81">
        <f t="shared" si="1"/>
        <v>335.92</v>
      </c>
      <c r="J70" s="82">
        <f t="shared" si="2"/>
        <v>404.313312</v>
      </c>
    </row>
    <row r="71" spans="1:10" ht="31.5" customHeight="1">
      <c r="A71" s="52" t="s">
        <v>324</v>
      </c>
      <c r="B71" s="52" t="s">
        <v>330</v>
      </c>
      <c r="C71" s="52" t="s">
        <v>21</v>
      </c>
      <c r="D71" s="77" t="s">
        <v>331</v>
      </c>
      <c r="E71" s="52" t="s">
        <v>298</v>
      </c>
      <c r="F71" s="78">
        <v>2</v>
      </c>
      <c r="G71" s="79">
        <v>99.67</v>
      </c>
      <c r="H71" s="80">
        <f t="shared" si="0"/>
        <v>119.962812</v>
      </c>
      <c r="I71" s="81">
        <f t="shared" si="1"/>
        <v>199.34</v>
      </c>
      <c r="J71" s="82">
        <f t="shared" si="2"/>
        <v>239.925624</v>
      </c>
    </row>
    <row r="72" spans="1:10" ht="44.25" customHeight="1">
      <c r="A72" s="52" t="s">
        <v>325</v>
      </c>
      <c r="B72" s="52" t="s">
        <v>332</v>
      </c>
      <c r="C72" s="52" t="s">
        <v>21</v>
      </c>
      <c r="D72" s="77" t="s">
        <v>333</v>
      </c>
      <c r="E72" s="52" t="s">
        <v>298</v>
      </c>
      <c r="F72" s="78">
        <v>8</v>
      </c>
      <c r="G72" s="79">
        <v>131.24</v>
      </c>
      <c r="H72" s="80">
        <f t="shared" si="0"/>
        <v>157.960464</v>
      </c>
      <c r="I72" s="81">
        <f t="shared" si="1"/>
        <v>1049.92</v>
      </c>
      <c r="J72" s="82">
        <f>F72*H72</f>
        <v>1263.683712</v>
      </c>
    </row>
    <row r="73" spans="1:10" ht="26.45" customHeight="1">
      <c r="A73" s="52" t="s">
        <v>326</v>
      </c>
      <c r="B73" s="93">
        <v>100874</v>
      </c>
      <c r="C73" s="92" t="s">
        <v>26</v>
      </c>
      <c r="D73" s="77" t="s">
        <v>112</v>
      </c>
      <c r="E73" s="92" t="s">
        <v>23</v>
      </c>
      <c r="F73" s="112">
        <v>3</v>
      </c>
      <c r="G73" s="113">
        <v>348.76</v>
      </c>
      <c r="H73" s="80">
        <f t="shared" si="0"/>
        <v>419.76753600000001</v>
      </c>
      <c r="I73" s="81">
        <f t="shared" si="1"/>
        <v>1046.28</v>
      </c>
      <c r="J73" s="82">
        <f t="shared" si="2"/>
        <v>1259.302608</v>
      </c>
    </row>
    <row r="74" spans="1:10" ht="66.95" customHeight="1">
      <c r="A74" s="52" t="s">
        <v>329</v>
      </c>
      <c r="B74" s="52" t="s">
        <v>113</v>
      </c>
      <c r="C74" s="52" t="s">
        <v>21</v>
      </c>
      <c r="D74" s="77" t="s">
        <v>114</v>
      </c>
      <c r="E74" s="52" t="s">
        <v>23</v>
      </c>
      <c r="F74" s="78">
        <v>6</v>
      </c>
      <c r="G74" s="79">
        <v>264.73</v>
      </c>
      <c r="H74" s="80">
        <f t="shared" si="0"/>
        <v>318.62902800000001</v>
      </c>
      <c r="I74" s="81">
        <f t="shared" si="1"/>
        <v>1588.38</v>
      </c>
      <c r="J74" s="82">
        <f t="shared" si="2"/>
        <v>1911.7741679999999</v>
      </c>
    </row>
    <row r="75" spans="1:10" ht="66.95" customHeight="1">
      <c r="A75" s="52" t="s">
        <v>334</v>
      </c>
      <c r="B75" s="52" t="s">
        <v>115</v>
      </c>
      <c r="C75" s="52" t="s">
        <v>21</v>
      </c>
      <c r="D75" s="77" t="s">
        <v>116</v>
      </c>
      <c r="E75" s="52" t="s">
        <v>23</v>
      </c>
      <c r="F75" s="78">
        <v>6</v>
      </c>
      <c r="G75" s="79">
        <v>179.49</v>
      </c>
      <c r="H75" s="80">
        <f t="shared" si="0"/>
        <v>216.034164</v>
      </c>
      <c r="I75" s="81">
        <f t="shared" si="1"/>
        <v>1076.94</v>
      </c>
      <c r="J75" s="82">
        <f t="shared" si="2"/>
        <v>1296.204984</v>
      </c>
    </row>
    <row r="76" spans="1:10">
      <c r="A76" s="54"/>
      <c r="B76" s="54"/>
      <c r="C76" s="54"/>
      <c r="D76" s="54" t="s">
        <v>250</v>
      </c>
      <c r="E76" s="54"/>
      <c r="F76" s="54"/>
      <c r="G76" s="54"/>
      <c r="H76" s="54"/>
      <c r="I76" s="98">
        <f>I9+I11+I14+I17+I30+I34+I36+I42+I46+I55+I62+I66</f>
        <v>529488.91365999996</v>
      </c>
      <c r="J76" s="98">
        <f>J9+J11+J14+J17+J30+J34+J36+J42+J46+J55+J62+J66</f>
        <v>637292.86142517603</v>
      </c>
    </row>
  </sheetData>
  <mergeCells count="10">
    <mergeCell ref="A1:J1"/>
    <mergeCell ref="A2:J2"/>
    <mergeCell ref="A3:F3"/>
    <mergeCell ref="A4:E4"/>
    <mergeCell ref="F4:J4"/>
    <mergeCell ref="A5:E5"/>
    <mergeCell ref="F5:F6"/>
    <mergeCell ref="G5:G6"/>
    <mergeCell ref="A6:E6"/>
    <mergeCell ref="D8:E8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58" zoomScale="89" zoomScaleNormal="89" workbookViewId="0">
      <selection activeCell="A29" sqref="A29"/>
    </sheetView>
  </sheetViews>
  <sheetFormatPr defaultRowHeight="12.75"/>
  <cols>
    <col min="1" max="1" width="10" customWidth="1"/>
    <col min="2" max="2" width="13.1640625" customWidth="1"/>
    <col min="3" max="3" width="9.83203125" customWidth="1"/>
    <col min="4" max="4" width="70.5" customWidth="1"/>
    <col min="5" max="5" width="10.83203125" customWidth="1"/>
    <col min="6" max="6" width="17.33203125" customWidth="1"/>
    <col min="7" max="7" width="11.83203125" customWidth="1"/>
    <col min="8" max="8" width="13.5" customWidth="1"/>
    <col min="9" max="9" width="16.83203125" customWidth="1"/>
    <col min="10" max="10" width="19.1640625" customWidth="1"/>
  </cols>
  <sheetData>
    <row r="1" spans="1:10" ht="48.75" customHeight="1">
      <c r="A1" s="232" t="s">
        <v>218</v>
      </c>
      <c r="B1" s="233"/>
      <c r="C1" s="233"/>
      <c r="D1" s="233"/>
      <c r="E1" s="233"/>
      <c r="F1" s="233"/>
      <c r="G1" s="233"/>
      <c r="H1" s="233"/>
      <c r="I1" s="233"/>
      <c r="J1" s="234"/>
    </row>
    <row r="2" spans="1:10" ht="23.45" customHeight="1">
      <c r="A2" s="235" t="s">
        <v>0</v>
      </c>
      <c r="B2" s="236"/>
      <c r="C2" s="236"/>
      <c r="D2" s="236"/>
      <c r="E2" s="236"/>
      <c r="F2" s="236"/>
      <c r="G2" s="236"/>
      <c r="H2" s="236"/>
      <c r="I2" s="236"/>
      <c r="J2" s="237"/>
    </row>
    <row r="3" spans="1:10" ht="30.75" customHeight="1">
      <c r="A3" s="220" t="s">
        <v>219</v>
      </c>
      <c r="B3" s="221"/>
      <c r="C3" s="221"/>
      <c r="D3" s="221"/>
      <c r="E3" s="221"/>
      <c r="F3" s="222"/>
      <c r="G3" s="2" t="s">
        <v>1</v>
      </c>
      <c r="H3" s="204">
        <v>45237</v>
      </c>
      <c r="I3" s="3"/>
      <c r="J3" s="4"/>
    </row>
    <row r="4" spans="1:10" ht="19.7" customHeight="1">
      <c r="A4" s="220" t="s">
        <v>356</v>
      </c>
      <c r="B4" s="221"/>
      <c r="C4" s="221"/>
      <c r="D4" s="221"/>
      <c r="E4" s="222"/>
      <c r="F4" s="229" t="s">
        <v>2</v>
      </c>
      <c r="G4" s="230"/>
      <c r="H4" s="230"/>
      <c r="I4" s="230"/>
      <c r="J4" s="231"/>
    </row>
    <row r="5" spans="1:10" ht="19.7" customHeight="1">
      <c r="A5" s="220" t="s">
        <v>359</v>
      </c>
      <c r="B5" s="221"/>
      <c r="C5" s="221"/>
      <c r="D5" s="221"/>
      <c r="E5" s="222"/>
      <c r="F5" s="223" t="s">
        <v>3</v>
      </c>
      <c r="G5" s="225" t="s">
        <v>4</v>
      </c>
      <c r="H5" s="2" t="s">
        <v>5</v>
      </c>
      <c r="I5" s="48" t="s">
        <v>6</v>
      </c>
      <c r="J5" s="6"/>
    </row>
    <row r="6" spans="1:10" ht="21.75" customHeight="1">
      <c r="A6" s="227" t="s">
        <v>360</v>
      </c>
      <c r="B6" s="228"/>
      <c r="C6" s="221"/>
      <c r="D6" s="221"/>
      <c r="E6" s="222"/>
      <c r="F6" s="224"/>
      <c r="G6" s="226"/>
      <c r="H6" s="5" t="s">
        <v>7</v>
      </c>
      <c r="I6" s="3"/>
      <c r="J6" s="7">
        <v>0.2036</v>
      </c>
    </row>
    <row r="7" spans="1:10" ht="42" customHeight="1">
      <c r="A7" s="105" t="s">
        <v>8</v>
      </c>
      <c r="B7" s="105" t="s">
        <v>9</v>
      </c>
      <c r="C7" s="120" t="s">
        <v>10</v>
      </c>
      <c r="D7" s="8" t="s">
        <v>11</v>
      </c>
      <c r="E7" s="8" t="s">
        <v>12</v>
      </c>
      <c r="F7" s="8" t="s">
        <v>13</v>
      </c>
      <c r="G7" s="9" t="s">
        <v>14</v>
      </c>
      <c r="H7" s="9" t="s">
        <v>15</v>
      </c>
      <c r="I7" s="1" t="s">
        <v>16</v>
      </c>
      <c r="J7" s="8" t="s">
        <v>17</v>
      </c>
    </row>
    <row r="8" spans="1:10" ht="66.95" customHeight="1">
      <c r="A8" s="294" t="s">
        <v>363</v>
      </c>
      <c r="B8" s="28" t="s">
        <v>117</v>
      </c>
      <c r="C8" s="13" t="s">
        <v>21</v>
      </c>
      <c r="D8" s="14" t="s">
        <v>118</v>
      </c>
      <c r="E8" s="13" t="s">
        <v>23</v>
      </c>
      <c r="F8" s="15">
        <v>6</v>
      </c>
      <c r="G8" s="23">
        <v>135.03</v>
      </c>
      <c r="H8" s="23">
        <f>G8*1.2036</f>
        <v>162.522108</v>
      </c>
      <c r="I8" s="24">
        <f>F8*G8</f>
        <v>810.18000000000006</v>
      </c>
      <c r="J8" s="15">
        <f>F8*H8</f>
        <v>975.13264800000002</v>
      </c>
    </row>
    <row r="9" spans="1:10" ht="66.95" customHeight="1">
      <c r="A9" s="295" t="s">
        <v>364</v>
      </c>
      <c r="B9" s="13" t="s">
        <v>119</v>
      </c>
      <c r="C9" s="13" t="s">
        <v>21</v>
      </c>
      <c r="D9" s="14" t="s">
        <v>120</v>
      </c>
      <c r="E9" s="13" t="s">
        <v>23</v>
      </c>
      <c r="F9" s="15">
        <v>6</v>
      </c>
      <c r="G9" s="23">
        <v>223.54</v>
      </c>
      <c r="H9" s="23">
        <f t="shared" ref="H9:H68" si="0">G9*1.2036</f>
        <v>269.05274400000002</v>
      </c>
      <c r="I9" s="24">
        <f t="shared" ref="I9:I13" si="1">F9*G9</f>
        <v>1341.24</v>
      </c>
      <c r="J9" s="15">
        <f t="shared" ref="J9:J13" si="2">F9*H9</f>
        <v>1614.316464</v>
      </c>
    </row>
    <row r="10" spans="1:10" ht="80.25" customHeight="1">
      <c r="A10" s="295" t="s">
        <v>365</v>
      </c>
      <c r="B10" s="25">
        <v>86942</v>
      </c>
      <c r="C10" s="13" t="s">
        <v>26</v>
      </c>
      <c r="D10" s="26" t="s">
        <v>121</v>
      </c>
      <c r="E10" s="13" t="s">
        <v>23</v>
      </c>
      <c r="F10" s="15">
        <v>8</v>
      </c>
      <c r="G10" s="23">
        <v>254.02</v>
      </c>
      <c r="H10" s="23">
        <f t="shared" si="0"/>
        <v>305.738472</v>
      </c>
      <c r="I10" s="24">
        <f t="shared" si="1"/>
        <v>2032.16</v>
      </c>
      <c r="J10" s="15">
        <f t="shared" si="2"/>
        <v>2445.907776</v>
      </c>
    </row>
    <row r="11" spans="1:10" ht="26.45" customHeight="1">
      <c r="A11" s="296" t="s">
        <v>366</v>
      </c>
      <c r="B11" s="16" t="s">
        <v>122</v>
      </c>
      <c r="C11" s="16" t="s">
        <v>21</v>
      </c>
      <c r="D11" s="14" t="s">
        <v>123</v>
      </c>
      <c r="E11" s="16" t="s">
        <v>61</v>
      </c>
      <c r="F11" s="17">
        <v>9</v>
      </c>
      <c r="G11" s="18">
        <v>63.74</v>
      </c>
      <c r="H11" s="23">
        <f t="shared" si="0"/>
        <v>76.717464000000007</v>
      </c>
      <c r="I11" s="24">
        <f t="shared" si="1"/>
        <v>573.66</v>
      </c>
      <c r="J11" s="15">
        <f t="shared" si="2"/>
        <v>690.45717600000012</v>
      </c>
    </row>
    <row r="12" spans="1:10" ht="26.45" customHeight="1">
      <c r="A12" s="296" t="s">
        <v>367</v>
      </c>
      <c r="B12" s="16" t="s">
        <v>124</v>
      </c>
      <c r="C12" s="16" t="s">
        <v>21</v>
      </c>
      <c r="D12" s="14" t="s">
        <v>125</v>
      </c>
      <c r="E12" s="16" t="s">
        <v>61</v>
      </c>
      <c r="F12" s="17">
        <v>6</v>
      </c>
      <c r="G12" s="18">
        <v>60.32</v>
      </c>
      <c r="H12" s="23">
        <f t="shared" si="0"/>
        <v>72.601151999999999</v>
      </c>
      <c r="I12" s="24">
        <f t="shared" si="1"/>
        <v>361.92</v>
      </c>
      <c r="J12" s="15">
        <f t="shared" si="2"/>
        <v>435.60691199999997</v>
      </c>
    </row>
    <row r="13" spans="1:10" ht="26.45" customHeight="1">
      <c r="A13" s="296" t="s">
        <v>368</v>
      </c>
      <c r="B13" s="16" t="s">
        <v>126</v>
      </c>
      <c r="C13" s="16" t="s">
        <v>21</v>
      </c>
      <c r="D13" s="14" t="s">
        <v>127</v>
      </c>
      <c r="E13" s="16" t="s">
        <v>61</v>
      </c>
      <c r="F13" s="17">
        <v>6</v>
      </c>
      <c r="G13" s="18">
        <v>64.47</v>
      </c>
      <c r="H13" s="23">
        <f t="shared" si="0"/>
        <v>77.596091999999999</v>
      </c>
      <c r="I13" s="24">
        <f t="shared" si="1"/>
        <v>386.82</v>
      </c>
      <c r="J13" s="15">
        <f t="shared" si="2"/>
        <v>465.57655199999999</v>
      </c>
    </row>
    <row r="14" spans="1:10" ht="14.25" customHeight="1">
      <c r="A14" s="30" t="s">
        <v>128</v>
      </c>
      <c r="B14" s="10"/>
      <c r="C14" s="10"/>
      <c r="D14" s="11" t="s">
        <v>129</v>
      </c>
      <c r="E14" s="10"/>
      <c r="F14" s="10"/>
      <c r="G14" s="10"/>
      <c r="H14" s="10"/>
      <c r="I14" s="12">
        <f>I15+I18+I35+I42</f>
        <v>40360.221999999994</v>
      </c>
      <c r="J14" s="12">
        <f>J15+J18+J35+J42</f>
        <v>48577.563199200005</v>
      </c>
    </row>
    <row r="15" spans="1:10" ht="14.25" customHeight="1">
      <c r="A15" s="30" t="s">
        <v>130</v>
      </c>
      <c r="B15" s="10"/>
      <c r="C15" s="10"/>
      <c r="D15" s="11" t="s">
        <v>131</v>
      </c>
      <c r="E15" s="10"/>
      <c r="F15" s="10"/>
      <c r="G15" s="10"/>
      <c r="H15" s="10"/>
      <c r="I15" s="20">
        <f>I16+I17</f>
        <v>834.10200000000009</v>
      </c>
      <c r="J15" s="31">
        <f>J16+J17</f>
        <v>1003.9251672</v>
      </c>
    </row>
    <row r="16" spans="1:10" ht="39.950000000000003" customHeight="1">
      <c r="A16" s="32">
        <v>41275</v>
      </c>
      <c r="B16" s="25">
        <v>89578</v>
      </c>
      <c r="C16" s="13" t="s">
        <v>26</v>
      </c>
      <c r="D16" s="14" t="s">
        <v>132</v>
      </c>
      <c r="E16" s="13" t="s">
        <v>57</v>
      </c>
      <c r="F16" s="15">
        <v>8.4</v>
      </c>
      <c r="G16" s="23">
        <v>34.53</v>
      </c>
      <c r="H16" s="23">
        <f t="shared" si="0"/>
        <v>41.560307999999999</v>
      </c>
      <c r="I16" s="24">
        <f t="shared" ref="I16:I63" si="3">F16*G16</f>
        <v>290.05200000000002</v>
      </c>
      <c r="J16" s="15">
        <f t="shared" ref="J16:J46" si="4">F16*H16</f>
        <v>349.10658720000004</v>
      </c>
    </row>
    <row r="17" spans="1:10" ht="53.45" customHeight="1">
      <c r="A17" s="33">
        <v>41276</v>
      </c>
      <c r="B17" s="21">
        <v>89529</v>
      </c>
      <c r="C17" s="16" t="s">
        <v>26</v>
      </c>
      <c r="D17" s="14" t="s">
        <v>133</v>
      </c>
      <c r="E17" s="16" t="s">
        <v>23</v>
      </c>
      <c r="F17" s="15">
        <v>15</v>
      </c>
      <c r="G17" s="23">
        <v>36.270000000000003</v>
      </c>
      <c r="H17" s="23">
        <f t="shared" si="0"/>
        <v>43.654572000000002</v>
      </c>
      <c r="I17" s="24">
        <f t="shared" si="3"/>
        <v>544.05000000000007</v>
      </c>
      <c r="J17" s="15">
        <f t="shared" si="4"/>
        <v>654.81858</v>
      </c>
    </row>
    <row r="18" spans="1:10" ht="14.25" customHeight="1">
      <c r="A18" s="30" t="s">
        <v>134</v>
      </c>
      <c r="B18" s="10"/>
      <c r="C18" s="10"/>
      <c r="D18" s="11" t="s">
        <v>135</v>
      </c>
      <c r="E18" s="10"/>
      <c r="F18" s="10"/>
      <c r="G18" s="10"/>
      <c r="H18" s="10"/>
      <c r="I18" s="20">
        <f>SUM(I19:I34)</f>
        <v>9349.5399999999991</v>
      </c>
      <c r="J18" s="20">
        <f>SUM(J19:J34)</f>
        <v>11253.106344</v>
      </c>
    </row>
    <row r="19" spans="1:10" ht="26.45" customHeight="1">
      <c r="A19" s="33">
        <v>41306</v>
      </c>
      <c r="B19" s="21">
        <v>86884</v>
      </c>
      <c r="C19" s="16" t="s">
        <v>26</v>
      </c>
      <c r="D19" s="14" t="s">
        <v>136</v>
      </c>
      <c r="E19" s="16" t="s">
        <v>23</v>
      </c>
      <c r="F19" s="17">
        <v>25</v>
      </c>
      <c r="G19" s="18">
        <v>10.65</v>
      </c>
      <c r="H19" s="23">
        <f t="shared" si="0"/>
        <v>12.818340000000001</v>
      </c>
      <c r="I19" s="24">
        <f t="shared" si="3"/>
        <v>266.25</v>
      </c>
      <c r="J19" s="15">
        <f t="shared" si="4"/>
        <v>320.45850000000002</v>
      </c>
    </row>
    <row r="20" spans="1:10" ht="28.5" customHeight="1">
      <c r="A20" s="33">
        <v>41307</v>
      </c>
      <c r="B20" s="16" t="s">
        <v>137</v>
      </c>
      <c r="C20" s="16" t="s">
        <v>21</v>
      </c>
      <c r="D20" s="26" t="s">
        <v>138</v>
      </c>
      <c r="E20" s="16" t="s">
        <v>23</v>
      </c>
      <c r="F20" s="17">
        <v>10</v>
      </c>
      <c r="G20" s="18">
        <v>70.67</v>
      </c>
      <c r="H20" s="23">
        <f t="shared" si="0"/>
        <v>85.058412000000004</v>
      </c>
      <c r="I20" s="24">
        <f t="shared" si="3"/>
        <v>706.7</v>
      </c>
      <c r="J20" s="15">
        <f t="shared" si="4"/>
        <v>850.58411999999998</v>
      </c>
    </row>
    <row r="21" spans="1:10" ht="39.950000000000003" customHeight="1">
      <c r="A21" s="32">
        <v>41308</v>
      </c>
      <c r="B21" s="25">
        <v>89711</v>
      </c>
      <c r="C21" s="13" t="s">
        <v>26</v>
      </c>
      <c r="D21" s="14" t="s">
        <v>139</v>
      </c>
      <c r="E21" s="13" t="s">
        <v>57</v>
      </c>
      <c r="F21" s="15">
        <v>60</v>
      </c>
      <c r="G21" s="23">
        <v>21.37</v>
      </c>
      <c r="H21" s="23">
        <f t="shared" si="0"/>
        <v>25.720932000000001</v>
      </c>
      <c r="I21" s="24">
        <f t="shared" si="3"/>
        <v>1282.2</v>
      </c>
      <c r="J21" s="15">
        <f t="shared" si="4"/>
        <v>1543.2559200000001</v>
      </c>
    </row>
    <row r="22" spans="1:10" ht="39.950000000000003" customHeight="1">
      <c r="A22" s="32">
        <v>41309</v>
      </c>
      <c r="B22" s="25">
        <v>89712</v>
      </c>
      <c r="C22" s="13" t="s">
        <v>26</v>
      </c>
      <c r="D22" s="14" t="s">
        <v>140</v>
      </c>
      <c r="E22" s="13" t="s">
        <v>57</v>
      </c>
      <c r="F22" s="15">
        <v>6</v>
      </c>
      <c r="G22" s="23">
        <v>27.34</v>
      </c>
      <c r="H22" s="23">
        <f t="shared" si="0"/>
        <v>32.906424000000001</v>
      </c>
      <c r="I22" s="24">
        <f t="shared" si="3"/>
        <v>164.04</v>
      </c>
      <c r="J22" s="15">
        <f t="shared" si="4"/>
        <v>197.43854400000001</v>
      </c>
    </row>
    <row r="23" spans="1:10" ht="40.35" customHeight="1">
      <c r="A23" s="32">
        <v>41310</v>
      </c>
      <c r="B23" s="25">
        <v>89798</v>
      </c>
      <c r="C23" s="13" t="s">
        <v>26</v>
      </c>
      <c r="D23" s="14" t="s">
        <v>141</v>
      </c>
      <c r="E23" s="13" t="s">
        <v>57</v>
      </c>
      <c r="F23" s="15">
        <v>60</v>
      </c>
      <c r="G23" s="23">
        <v>14.05</v>
      </c>
      <c r="H23" s="23">
        <f t="shared" si="0"/>
        <v>16.91058</v>
      </c>
      <c r="I23" s="24">
        <f t="shared" si="3"/>
        <v>843</v>
      </c>
      <c r="J23" s="15">
        <f t="shared" si="4"/>
        <v>1014.6347999999999</v>
      </c>
    </row>
    <row r="24" spans="1:10" ht="39.950000000000003" customHeight="1">
      <c r="A24" s="32">
        <v>41311</v>
      </c>
      <c r="B24" s="25">
        <v>89714</v>
      </c>
      <c r="C24" s="13" t="s">
        <v>26</v>
      </c>
      <c r="D24" s="14" t="s">
        <v>142</v>
      </c>
      <c r="E24" s="13" t="s">
        <v>57</v>
      </c>
      <c r="F24" s="15">
        <v>50</v>
      </c>
      <c r="G24" s="23">
        <v>38.049999999999997</v>
      </c>
      <c r="H24" s="23">
        <f t="shared" si="0"/>
        <v>45.796979999999998</v>
      </c>
      <c r="I24" s="24">
        <f t="shared" si="3"/>
        <v>1902.4999999999998</v>
      </c>
      <c r="J24" s="15">
        <f t="shared" si="4"/>
        <v>2289.8489999999997</v>
      </c>
    </row>
    <row r="25" spans="1:10" ht="53.45" customHeight="1">
      <c r="A25" s="33">
        <v>41312</v>
      </c>
      <c r="B25" s="21">
        <v>89724</v>
      </c>
      <c r="C25" s="16" t="s">
        <v>26</v>
      </c>
      <c r="D25" s="14" t="s">
        <v>143</v>
      </c>
      <c r="E25" s="16" t="s">
        <v>23</v>
      </c>
      <c r="F25" s="17">
        <v>30</v>
      </c>
      <c r="G25" s="27">
        <v>9.9</v>
      </c>
      <c r="H25" s="23">
        <f t="shared" si="0"/>
        <v>11.91564</v>
      </c>
      <c r="I25" s="24">
        <f t="shared" si="3"/>
        <v>297</v>
      </c>
      <c r="J25" s="15">
        <f t="shared" si="4"/>
        <v>357.4692</v>
      </c>
    </row>
    <row r="26" spans="1:10" ht="53.45" customHeight="1">
      <c r="A26" s="33">
        <v>41313</v>
      </c>
      <c r="B26" s="21">
        <v>89726</v>
      </c>
      <c r="C26" s="16" t="s">
        <v>26</v>
      </c>
      <c r="D26" s="14" t="s">
        <v>144</v>
      </c>
      <c r="E26" s="16" t="s">
        <v>23</v>
      </c>
      <c r="F26" s="17">
        <v>10</v>
      </c>
      <c r="G26" s="18">
        <v>10.14</v>
      </c>
      <c r="H26" s="23">
        <f t="shared" si="0"/>
        <v>12.204504</v>
      </c>
      <c r="I26" s="24">
        <f t="shared" si="3"/>
        <v>101.4</v>
      </c>
      <c r="J26" s="15">
        <f t="shared" si="4"/>
        <v>122.04504</v>
      </c>
    </row>
    <row r="27" spans="1:10" ht="53.45" customHeight="1">
      <c r="A27" s="33">
        <v>41314</v>
      </c>
      <c r="B27" s="21">
        <v>89782</v>
      </c>
      <c r="C27" s="16" t="s">
        <v>26</v>
      </c>
      <c r="D27" s="14" t="s">
        <v>145</v>
      </c>
      <c r="E27" s="16" t="s">
        <v>23</v>
      </c>
      <c r="F27" s="17">
        <v>30</v>
      </c>
      <c r="G27" s="18">
        <v>14.37</v>
      </c>
      <c r="H27" s="23">
        <f t="shared" si="0"/>
        <v>17.295731999999997</v>
      </c>
      <c r="I27" s="24">
        <f t="shared" si="3"/>
        <v>431.09999999999997</v>
      </c>
      <c r="J27" s="15">
        <f t="shared" si="4"/>
        <v>518.87195999999994</v>
      </c>
    </row>
    <row r="28" spans="1:10" ht="53.45" customHeight="1">
      <c r="A28" s="34">
        <v>40222</v>
      </c>
      <c r="B28" s="21">
        <v>89801</v>
      </c>
      <c r="C28" s="16" t="s">
        <v>26</v>
      </c>
      <c r="D28" s="14" t="s">
        <v>146</v>
      </c>
      <c r="E28" s="16" t="s">
        <v>23</v>
      </c>
      <c r="F28" s="17">
        <v>20</v>
      </c>
      <c r="G28" s="27">
        <v>9.35</v>
      </c>
      <c r="H28" s="23">
        <f t="shared" si="0"/>
        <v>11.25366</v>
      </c>
      <c r="I28" s="24">
        <f t="shared" si="3"/>
        <v>187</v>
      </c>
      <c r="J28" s="15">
        <f t="shared" si="4"/>
        <v>225.07319999999999</v>
      </c>
    </row>
    <row r="29" spans="1:10" ht="53.45" customHeight="1">
      <c r="A29" s="34">
        <v>40587</v>
      </c>
      <c r="B29" s="21">
        <v>104352</v>
      </c>
      <c r="C29" s="16" t="s">
        <v>26</v>
      </c>
      <c r="D29" s="14" t="s">
        <v>147</v>
      </c>
      <c r="E29" s="16" t="s">
        <v>23</v>
      </c>
      <c r="F29" s="17">
        <v>20</v>
      </c>
      <c r="G29" s="18">
        <v>38.799999999999997</v>
      </c>
      <c r="H29" s="23">
        <f t="shared" si="0"/>
        <v>46.699679999999994</v>
      </c>
      <c r="I29" s="24">
        <f t="shared" si="3"/>
        <v>776</v>
      </c>
      <c r="J29" s="15">
        <f t="shared" si="4"/>
        <v>933.9935999999999</v>
      </c>
    </row>
    <row r="30" spans="1:10" ht="53.45" customHeight="1">
      <c r="A30" s="34">
        <v>40952</v>
      </c>
      <c r="B30" s="21">
        <v>104353</v>
      </c>
      <c r="C30" s="16" t="s">
        <v>26</v>
      </c>
      <c r="D30" s="14" t="s">
        <v>148</v>
      </c>
      <c r="E30" s="16" t="s">
        <v>23</v>
      </c>
      <c r="F30" s="17">
        <v>20</v>
      </c>
      <c r="G30" s="18">
        <v>40.99</v>
      </c>
      <c r="H30" s="23">
        <f t="shared" si="0"/>
        <v>49.335564000000005</v>
      </c>
      <c r="I30" s="24">
        <f t="shared" si="3"/>
        <v>819.80000000000007</v>
      </c>
      <c r="J30" s="15">
        <f t="shared" si="4"/>
        <v>986.7112800000001</v>
      </c>
    </row>
    <row r="31" spans="1:10" ht="53.45" customHeight="1">
      <c r="A31" s="34">
        <v>41318</v>
      </c>
      <c r="B31" s="21">
        <v>89797</v>
      </c>
      <c r="C31" s="16" t="s">
        <v>26</v>
      </c>
      <c r="D31" s="14" t="s">
        <v>149</v>
      </c>
      <c r="E31" s="16" t="s">
        <v>23</v>
      </c>
      <c r="F31" s="17">
        <v>10</v>
      </c>
      <c r="G31" s="18">
        <v>50.6</v>
      </c>
      <c r="H31" s="23">
        <f t="shared" si="0"/>
        <v>60.902160000000002</v>
      </c>
      <c r="I31" s="24">
        <f t="shared" si="3"/>
        <v>506</v>
      </c>
      <c r="J31" s="15">
        <f t="shared" si="4"/>
        <v>609.02160000000003</v>
      </c>
    </row>
    <row r="32" spans="1:10" ht="53.45" customHeight="1">
      <c r="A32" s="34">
        <v>41683</v>
      </c>
      <c r="B32" s="21">
        <v>89810</v>
      </c>
      <c r="C32" s="16" t="s">
        <v>26</v>
      </c>
      <c r="D32" s="14" t="s">
        <v>150</v>
      </c>
      <c r="E32" s="16" t="s">
        <v>23</v>
      </c>
      <c r="F32" s="17">
        <v>10</v>
      </c>
      <c r="G32" s="18">
        <v>28.64</v>
      </c>
      <c r="H32" s="23">
        <f t="shared" si="0"/>
        <v>34.471104000000004</v>
      </c>
      <c r="I32" s="24">
        <f t="shared" si="3"/>
        <v>286.39999999999998</v>
      </c>
      <c r="J32" s="15">
        <f t="shared" si="4"/>
        <v>344.71104000000003</v>
      </c>
    </row>
    <row r="33" spans="1:10" ht="66.95" customHeight="1">
      <c r="A33" s="35">
        <v>42048</v>
      </c>
      <c r="B33" s="25">
        <v>104341</v>
      </c>
      <c r="C33" s="13" t="s">
        <v>26</v>
      </c>
      <c r="D33" s="14" t="s">
        <v>151</v>
      </c>
      <c r="E33" s="13" t="s">
        <v>23</v>
      </c>
      <c r="F33" s="15">
        <v>10</v>
      </c>
      <c r="G33" s="23">
        <v>10.51</v>
      </c>
      <c r="H33" s="23">
        <f t="shared" si="0"/>
        <v>12.649836000000001</v>
      </c>
      <c r="I33" s="24">
        <f t="shared" si="3"/>
        <v>105.1</v>
      </c>
      <c r="J33" s="15">
        <f t="shared" si="4"/>
        <v>126.49836000000001</v>
      </c>
    </row>
    <row r="34" spans="1:10" ht="80.25" customHeight="1">
      <c r="A34" s="36">
        <v>42413</v>
      </c>
      <c r="B34" s="28" t="s">
        <v>152</v>
      </c>
      <c r="C34" s="13" t="s">
        <v>21</v>
      </c>
      <c r="D34" s="14" t="s">
        <v>153</v>
      </c>
      <c r="E34" s="13" t="s">
        <v>23</v>
      </c>
      <c r="F34" s="15">
        <v>5</v>
      </c>
      <c r="G34" s="23">
        <v>135.01</v>
      </c>
      <c r="H34" s="23">
        <f t="shared" si="0"/>
        <v>162.49803599999998</v>
      </c>
      <c r="I34" s="24">
        <f t="shared" si="3"/>
        <v>675.05</v>
      </c>
      <c r="J34" s="15">
        <f t="shared" si="4"/>
        <v>812.4901799999999</v>
      </c>
    </row>
    <row r="35" spans="1:10" ht="14.25" customHeight="1">
      <c r="A35" s="30" t="s">
        <v>154</v>
      </c>
      <c r="B35" s="10"/>
      <c r="C35" s="10"/>
      <c r="D35" s="11" t="s">
        <v>155</v>
      </c>
      <c r="E35" s="10"/>
      <c r="F35" s="10"/>
      <c r="G35" s="10"/>
      <c r="H35" s="10"/>
      <c r="I35" s="20">
        <f>SUM(I36:I51)</f>
        <v>28500.38</v>
      </c>
      <c r="J35" s="20">
        <f>SUM(J36:J51)</f>
        <v>34303.057368000002</v>
      </c>
    </row>
    <row r="36" spans="1:10" ht="39.950000000000003" customHeight="1">
      <c r="A36" s="32">
        <v>41334</v>
      </c>
      <c r="B36" s="25">
        <v>89356</v>
      </c>
      <c r="C36" s="13" t="s">
        <v>26</v>
      </c>
      <c r="D36" s="14" t="s">
        <v>156</v>
      </c>
      <c r="E36" s="13" t="s">
        <v>57</v>
      </c>
      <c r="F36" s="15">
        <v>100</v>
      </c>
      <c r="G36" s="23">
        <v>23.52</v>
      </c>
      <c r="H36" s="23">
        <f t="shared" si="0"/>
        <v>28.308671999999998</v>
      </c>
      <c r="I36" s="24">
        <f t="shared" si="3"/>
        <v>2352</v>
      </c>
      <c r="J36" s="15">
        <f t="shared" si="4"/>
        <v>2830.8671999999997</v>
      </c>
    </row>
    <row r="37" spans="1:10" ht="40.35" customHeight="1">
      <c r="A37" s="32">
        <v>41335</v>
      </c>
      <c r="B37" s="25">
        <v>89363</v>
      </c>
      <c r="C37" s="13" t="s">
        <v>26</v>
      </c>
      <c r="D37" s="14" t="s">
        <v>157</v>
      </c>
      <c r="E37" s="13" t="s">
        <v>23</v>
      </c>
      <c r="F37" s="15">
        <v>20</v>
      </c>
      <c r="G37" s="23">
        <v>10.039999999999999</v>
      </c>
      <c r="H37" s="23">
        <f t="shared" si="0"/>
        <v>12.084143999999998</v>
      </c>
      <c r="I37" s="24">
        <f t="shared" si="3"/>
        <v>200.79999999999998</v>
      </c>
      <c r="J37" s="15">
        <f t="shared" si="4"/>
        <v>241.68287999999995</v>
      </c>
    </row>
    <row r="38" spans="1:10" ht="53.45" customHeight="1">
      <c r="A38" s="33">
        <v>41336</v>
      </c>
      <c r="B38" s="21">
        <v>103950</v>
      </c>
      <c r="C38" s="16" t="s">
        <v>26</v>
      </c>
      <c r="D38" s="26" t="s">
        <v>158</v>
      </c>
      <c r="E38" s="16" t="s">
        <v>23</v>
      </c>
      <c r="F38" s="17">
        <v>35</v>
      </c>
      <c r="G38" s="18">
        <v>10.85</v>
      </c>
      <c r="H38" s="23">
        <f t="shared" si="0"/>
        <v>13.059059999999999</v>
      </c>
      <c r="I38" s="24">
        <f t="shared" si="3"/>
        <v>379.75</v>
      </c>
      <c r="J38" s="15">
        <f t="shared" si="4"/>
        <v>457.06709999999998</v>
      </c>
    </row>
    <row r="39" spans="1:10" ht="39.950000000000003" customHeight="1">
      <c r="A39" s="32">
        <v>41337</v>
      </c>
      <c r="B39" s="25">
        <v>89362</v>
      </c>
      <c r="C39" s="13" t="s">
        <v>26</v>
      </c>
      <c r="D39" s="14" t="s">
        <v>159</v>
      </c>
      <c r="E39" s="13" t="s">
        <v>23</v>
      </c>
      <c r="F39" s="15">
        <v>50</v>
      </c>
      <c r="G39" s="29">
        <v>9.14</v>
      </c>
      <c r="H39" s="23">
        <f t="shared" si="0"/>
        <v>11.000904</v>
      </c>
      <c r="I39" s="24">
        <f t="shared" si="3"/>
        <v>457</v>
      </c>
      <c r="J39" s="15">
        <f t="shared" si="4"/>
        <v>550.04520000000002</v>
      </c>
    </row>
    <row r="40" spans="1:10" ht="39.950000000000003" customHeight="1">
      <c r="A40" s="32">
        <v>41338</v>
      </c>
      <c r="B40" s="25">
        <v>89397</v>
      </c>
      <c r="C40" s="13" t="s">
        <v>26</v>
      </c>
      <c r="D40" s="14" t="s">
        <v>160</v>
      </c>
      <c r="E40" s="13" t="s">
        <v>23</v>
      </c>
      <c r="F40" s="15">
        <v>10</v>
      </c>
      <c r="G40" s="23">
        <v>14.81</v>
      </c>
      <c r="H40" s="23">
        <f t="shared" si="0"/>
        <v>17.825316000000001</v>
      </c>
      <c r="I40" s="24">
        <f t="shared" si="3"/>
        <v>148.1</v>
      </c>
      <c r="J40" s="15">
        <f t="shared" si="4"/>
        <v>178.25316000000001</v>
      </c>
    </row>
    <row r="41" spans="1:10" ht="40.35" customHeight="1">
      <c r="A41" s="32">
        <v>41339</v>
      </c>
      <c r="B41" s="25">
        <v>89395</v>
      </c>
      <c r="C41" s="13" t="s">
        <v>26</v>
      </c>
      <c r="D41" s="14" t="s">
        <v>161</v>
      </c>
      <c r="E41" s="13" t="s">
        <v>23</v>
      </c>
      <c r="F41" s="15">
        <v>18</v>
      </c>
      <c r="G41" s="23">
        <v>12.63</v>
      </c>
      <c r="H41" s="23">
        <f t="shared" si="0"/>
        <v>15.201468</v>
      </c>
      <c r="I41" s="24">
        <f t="shared" si="3"/>
        <v>227.34</v>
      </c>
      <c r="J41" s="15">
        <f t="shared" si="4"/>
        <v>273.62642399999999</v>
      </c>
    </row>
    <row r="42" spans="1:10" ht="14.25" customHeight="1">
      <c r="A42" s="30" t="s">
        <v>162</v>
      </c>
      <c r="B42" s="10"/>
      <c r="C42" s="10"/>
      <c r="D42" s="11" t="s">
        <v>163</v>
      </c>
      <c r="E42" s="10"/>
      <c r="F42" s="10"/>
      <c r="G42" s="10"/>
      <c r="H42" s="10"/>
      <c r="I42" s="20">
        <f>SUM(I43:I47)</f>
        <v>1676.2</v>
      </c>
      <c r="J42" s="20">
        <f>SUM(J43:J47)</f>
        <v>2017.4743199999998</v>
      </c>
    </row>
    <row r="43" spans="1:10" ht="39.950000000000003" customHeight="1">
      <c r="A43" s="32">
        <v>41365</v>
      </c>
      <c r="B43" s="25">
        <v>89865</v>
      </c>
      <c r="C43" s="13" t="s">
        <v>26</v>
      </c>
      <c r="D43" s="14" t="s">
        <v>164</v>
      </c>
      <c r="E43" s="13" t="s">
        <v>57</v>
      </c>
      <c r="F43" s="15">
        <v>60</v>
      </c>
      <c r="G43" s="23">
        <v>17.38</v>
      </c>
      <c r="H43" s="23">
        <f t="shared" si="0"/>
        <v>20.918568</v>
      </c>
      <c r="I43" s="24">
        <f t="shared" si="3"/>
        <v>1042.8</v>
      </c>
      <c r="J43" s="15">
        <f t="shared" si="4"/>
        <v>1255.1140800000001</v>
      </c>
    </row>
    <row r="44" spans="1:10" ht="39.950000000000003" customHeight="1">
      <c r="A44" s="32">
        <v>41366</v>
      </c>
      <c r="B44" s="25">
        <v>89866</v>
      </c>
      <c r="C44" s="13" t="s">
        <v>26</v>
      </c>
      <c r="D44" s="14" t="s">
        <v>165</v>
      </c>
      <c r="E44" s="13" t="s">
        <v>23</v>
      </c>
      <c r="F44" s="15">
        <v>30</v>
      </c>
      <c r="G44" s="29">
        <v>7.09</v>
      </c>
      <c r="H44" s="23">
        <f t="shared" si="0"/>
        <v>8.5335239999999999</v>
      </c>
      <c r="I44" s="24">
        <f t="shared" si="3"/>
        <v>212.7</v>
      </c>
      <c r="J44" s="15">
        <f t="shared" si="4"/>
        <v>256.00572</v>
      </c>
    </row>
    <row r="45" spans="1:10" ht="39.950000000000003" customHeight="1">
      <c r="A45" s="32">
        <v>41367</v>
      </c>
      <c r="B45" s="25">
        <v>89532</v>
      </c>
      <c r="C45" s="13" t="s">
        <v>26</v>
      </c>
      <c r="D45" s="14" t="s">
        <v>166</v>
      </c>
      <c r="E45" s="13" t="s">
        <v>23</v>
      </c>
      <c r="F45" s="15">
        <v>25</v>
      </c>
      <c r="G45" s="29">
        <v>7.23</v>
      </c>
      <c r="H45" s="23">
        <f t="shared" si="0"/>
        <v>8.7020280000000003</v>
      </c>
      <c r="I45" s="24">
        <f t="shared" si="3"/>
        <v>180.75</v>
      </c>
      <c r="J45" s="15">
        <f t="shared" si="4"/>
        <v>217.55070000000001</v>
      </c>
    </row>
    <row r="46" spans="1:10" ht="40.35" customHeight="1">
      <c r="A46" s="32">
        <v>41368</v>
      </c>
      <c r="B46" s="25">
        <v>89562</v>
      </c>
      <c r="C46" s="13" t="s">
        <v>26</v>
      </c>
      <c r="D46" s="14" t="s">
        <v>167</v>
      </c>
      <c r="E46" s="13" t="s">
        <v>23</v>
      </c>
      <c r="F46" s="15">
        <v>15</v>
      </c>
      <c r="G46" s="23">
        <v>10.67</v>
      </c>
      <c r="H46" s="23">
        <f t="shared" si="0"/>
        <v>12.842411999999999</v>
      </c>
      <c r="I46" s="24">
        <f t="shared" si="3"/>
        <v>160.05000000000001</v>
      </c>
      <c r="J46" s="15">
        <f t="shared" si="4"/>
        <v>192.63618</v>
      </c>
    </row>
    <row r="47" spans="1:10" ht="39.950000000000003" customHeight="1">
      <c r="A47" s="188">
        <v>41369</v>
      </c>
      <c r="B47" s="189">
        <v>89867</v>
      </c>
      <c r="C47" s="49" t="s">
        <v>26</v>
      </c>
      <c r="D47" s="53" t="s">
        <v>168</v>
      </c>
      <c r="E47" s="49" t="s">
        <v>23</v>
      </c>
      <c r="F47" s="50">
        <v>10</v>
      </c>
      <c r="G47" s="190">
        <v>7.99</v>
      </c>
      <c r="H47" s="51">
        <f t="shared" si="0"/>
        <v>9.6167639999999999</v>
      </c>
      <c r="I47" s="95">
        <f t="shared" si="3"/>
        <v>79.900000000000006</v>
      </c>
      <c r="J47" s="50">
        <f>F47*H47</f>
        <v>96.167640000000006</v>
      </c>
    </row>
    <row r="48" spans="1:10" ht="14.25" customHeight="1">
      <c r="A48" s="197" t="s">
        <v>169</v>
      </c>
      <c r="B48" s="86"/>
      <c r="C48" s="86"/>
      <c r="D48" s="108" t="s">
        <v>170</v>
      </c>
      <c r="E48" s="86"/>
      <c r="F48" s="86"/>
      <c r="G48" s="86"/>
      <c r="H48" s="86"/>
      <c r="I48" s="84">
        <f>SUM(I49:I64)</f>
        <v>19765.27</v>
      </c>
      <c r="J48" s="84">
        <f>SUM(J49:J64)</f>
        <v>23789.478972000004</v>
      </c>
    </row>
    <row r="49" spans="1:10" ht="26.45" customHeight="1">
      <c r="A49" s="85" t="s">
        <v>171</v>
      </c>
      <c r="B49" s="191">
        <v>98307</v>
      </c>
      <c r="C49" s="85" t="s">
        <v>26</v>
      </c>
      <c r="D49" s="192" t="s">
        <v>172</v>
      </c>
      <c r="E49" s="85" t="s">
        <v>23</v>
      </c>
      <c r="F49" s="193">
        <v>8</v>
      </c>
      <c r="G49" s="194">
        <v>47.05</v>
      </c>
      <c r="H49" s="195">
        <f t="shared" si="0"/>
        <v>56.629379999999998</v>
      </c>
      <c r="I49" s="196">
        <f>F49*G49</f>
        <v>376.4</v>
      </c>
      <c r="J49" s="196">
        <f>F49*H49</f>
        <v>453.03503999999998</v>
      </c>
    </row>
    <row r="50" spans="1:10" ht="66.95" customHeight="1">
      <c r="A50" s="13" t="s">
        <v>173</v>
      </c>
      <c r="B50" s="13" t="s">
        <v>174</v>
      </c>
      <c r="C50" s="13" t="s">
        <v>21</v>
      </c>
      <c r="D50" s="14" t="s">
        <v>175</v>
      </c>
      <c r="E50" s="13" t="s">
        <v>23</v>
      </c>
      <c r="F50" s="15">
        <v>30</v>
      </c>
      <c r="G50" s="23">
        <v>25.58</v>
      </c>
      <c r="H50" s="23">
        <f t="shared" si="0"/>
        <v>30.788087999999998</v>
      </c>
      <c r="I50" s="24">
        <f t="shared" si="3"/>
        <v>767.4</v>
      </c>
      <c r="J50" s="24">
        <f t="shared" ref="J50:J64" si="5">F50*H50</f>
        <v>923.64263999999991</v>
      </c>
    </row>
    <row r="51" spans="1:10" ht="39.950000000000003" customHeight="1">
      <c r="A51" s="13" t="s">
        <v>176</v>
      </c>
      <c r="B51" s="25">
        <v>91953</v>
      </c>
      <c r="C51" s="13" t="s">
        <v>26</v>
      </c>
      <c r="D51" s="14" t="s">
        <v>177</v>
      </c>
      <c r="E51" s="13" t="s">
        <v>23</v>
      </c>
      <c r="F51" s="15">
        <v>16</v>
      </c>
      <c r="G51" s="23">
        <v>29.62</v>
      </c>
      <c r="H51" s="23">
        <f t="shared" si="0"/>
        <v>35.650632000000002</v>
      </c>
      <c r="I51" s="24">
        <f t="shared" si="3"/>
        <v>473.92</v>
      </c>
      <c r="J51" s="24">
        <f t="shared" si="5"/>
        <v>570.41011200000003</v>
      </c>
    </row>
    <row r="52" spans="1:10" ht="66.95" customHeight="1">
      <c r="A52" s="13" t="s">
        <v>178</v>
      </c>
      <c r="B52" s="13" t="s">
        <v>179</v>
      </c>
      <c r="C52" s="13" t="s">
        <v>21</v>
      </c>
      <c r="D52" s="14" t="s">
        <v>180</v>
      </c>
      <c r="E52" s="13" t="s">
        <v>23</v>
      </c>
      <c r="F52" s="15">
        <v>41</v>
      </c>
      <c r="G52" s="23">
        <v>295.10000000000002</v>
      </c>
      <c r="H52" s="23">
        <f t="shared" si="0"/>
        <v>355.18236000000002</v>
      </c>
      <c r="I52" s="24">
        <f t="shared" si="3"/>
        <v>12099.1</v>
      </c>
      <c r="J52" s="24">
        <f t="shared" si="5"/>
        <v>14562.476760000001</v>
      </c>
    </row>
    <row r="53" spans="1:10" ht="39.950000000000003" customHeight="1">
      <c r="A53" s="13" t="s">
        <v>181</v>
      </c>
      <c r="B53" s="25">
        <v>91854</v>
      </c>
      <c r="C53" s="13" t="s">
        <v>26</v>
      </c>
      <c r="D53" s="14" t="s">
        <v>182</v>
      </c>
      <c r="E53" s="13" t="s">
        <v>57</v>
      </c>
      <c r="F53" s="15">
        <v>120</v>
      </c>
      <c r="G53" s="29">
        <v>9.6</v>
      </c>
      <c r="H53" s="23">
        <f t="shared" si="0"/>
        <v>11.55456</v>
      </c>
      <c r="I53" s="24">
        <f t="shared" si="3"/>
        <v>1152</v>
      </c>
      <c r="J53" s="24">
        <f t="shared" si="5"/>
        <v>1386.5472</v>
      </c>
    </row>
    <row r="54" spans="1:10" ht="40.35" customHeight="1">
      <c r="A54" s="13" t="s">
        <v>183</v>
      </c>
      <c r="B54" s="25">
        <v>91856</v>
      </c>
      <c r="C54" s="13" t="s">
        <v>26</v>
      </c>
      <c r="D54" s="14" t="s">
        <v>184</v>
      </c>
      <c r="E54" s="13" t="s">
        <v>57</v>
      </c>
      <c r="F54" s="15">
        <v>60</v>
      </c>
      <c r="G54" s="23">
        <v>12.41</v>
      </c>
      <c r="H54" s="23">
        <f t="shared" si="0"/>
        <v>14.936676</v>
      </c>
      <c r="I54" s="24">
        <f t="shared" si="3"/>
        <v>744.6</v>
      </c>
      <c r="J54" s="24">
        <f t="shared" si="5"/>
        <v>896.20056</v>
      </c>
    </row>
    <row r="55" spans="1:10" ht="39.950000000000003" customHeight="1">
      <c r="A55" s="13" t="s">
        <v>185</v>
      </c>
      <c r="B55" s="25">
        <v>91926</v>
      </c>
      <c r="C55" s="13" t="s">
        <v>26</v>
      </c>
      <c r="D55" s="14" t="s">
        <v>186</v>
      </c>
      <c r="E55" s="13" t="s">
        <v>57</v>
      </c>
      <c r="F55" s="15">
        <v>300</v>
      </c>
      <c r="G55" s="29">
        <v>4.01</v>
      </c>
      <c r="H55" s="23">
        <f t="shared" si="0"/>
        <v>4.8264360000000002</v>
      </c>
      <c r="I55" s="24">
        <f t="shared" si="3"/>
        <v>1203</v>
      </c>
      <c r="J55" s="24">
        <f t="shared" si="5"/>
        <v>1447.9308000000001</v>
      </c>
    </row>
    <row r="56" spans="1:10" ht="39.950000000000003" customHeight="1">
      <c r="A56" s="13" t="s">
        <v>187</v>
      </c>
      <c r="B56" s="25">
        <v>92982</v>
      </c>
      <c r="C56" s="13" t="s">
        <v>26</v>
      </c>
      <c r="D56" s="14" t="s">
        <v>188</v>
      </c>
      <c r="E56" s="13" t="s">
        <v>57</v>
      </c>
      <c r="F56" s="15">
        <v>32</v>
      </c>
      <c r="G56" s="23">
        <v>15.24</v>
      </c>
      <c r="H56" s="23">
        <f t="shared" si="0"/>
        <v>18.342863999999999</v>
      </c>
      <c r="I56" s="24">
        <f t="shared" si="3"/>
        <v>487.68</v>
      </c>
      <c r="J56" s="24">
        <f t="shared" si="5"/>
        <v>586.97164799999996</v>
      </c>
    </row>
    <row r="57" spans="1:10" ht="39.950000000000003" customHeight="1">
      <c r="A57" s="13" t="s">
        <v>189</v>
      </c>
      <c r="B57" s="25">
        <v>91928</v>
      </c>
      <c r="C57" s="13" t="s">
        <v>26</v>
      </c>
      <c r="D57" s="14" t="s">
        <v>190</v>
      </c>
      <c r="E57" s="13" t="s">
        <v>57</v>
      </c>
      <c r="F57" s="15">
        <v>90</v>
      </c>
      <c r="G57" s="29">
        <v>6.2</v>
      </c>
      <c r="H57" s="23">
        <f t="shared" si="0"/>
        <v>7.4623200000000001</v>
      </c>
      <c r="I57" s="24">
        <f t="shared" si="3"/>
        <v>558</v>
      </c>
      <c r="J57" s="24">
        <f t="shared" si="5"/>
        <v>671.60879999999997</v>
      </c>
    </row>
    <row r="58" spans="1:10" ht="26.45" customHeight="1">
      <c r="A58" s="16" t="s">
        <v>191</v>
      </c>
      <c r="B58" s="21">
        <v>93653</v>
      </c>
      <c r="C58" s="16" t="s">
        <v>26</v>
      </c>
      <c r="D58" s="14" t="s">
        <v>192</v>
      </c>
      <c r="E58" s="16" t="s">
        <v>23</v>
      </c>
      <c r="F58" s="17">
        <v>5</v>
      </c>
      <c r="G58" s="18">
        <v>18.05</v>
      </c>
      <c r="H58" s="23">
        <f t="shared" si="0"/>
        <v>21.724980000000002</v>
      </c>
      <c r="I58" s="24">
        <f t="shared" si="3"/>
        <v>90.25</v>
      </c>
      <c r="J58" s="24">
        <f t="shared" si="5"/>
        <v>108.62490000000001</v>
      </c>
    </row>
    <row r="59" spans="1:10" ht="26.45" customHeight="1">
      <c r="A59" s="16" t="s">
        <v>193</v>
      </c>
      <c r="B59" s="21">
        <v>93654</v>
      </c>
      <c r="C59" s="16" t="s">
        <v>26</v>
      </c>
      <c r="D59" s="14" t="s">
        <v>194</v>
      </c>
      <c r="E59" s="16" t="s">
        <v>23</v>
      </c>
      <c r="F59" s="17">
        <v>3</v>
      </c>
      <c r="G59" s="18">
        <v>18.68</v>
      </c>
      <c r="H59" s="23">
        <f t="shared" si="0"/>
        <v>22.483248</v>
      </c>
      <c r="I59" s="24">
        <f t="shared" si="3"/>
        <v>56.04</v>
      </c>
      <c r="J59" s="24">
        <f t="shared" si="5"/>
        <v>67.449743999999995</v>
      </c>
    </row>
    <row r="60" spans="1:10" ht="28.5" customHeight="1">
      <c r="A60" s="16" t="s">
        <v>195</v>
      </c>
      <c r="B60" s="21">
        <v>93663</v>
      </c>
      <c r="C60" s="16" t="s">
        <v>26</v>
      </c>
      <c r="D60" s="26" t="s">
        <v>196</v>
      </c>
      <c r="E60" s="16" t="s">
        <v>23</v>
      </c>
      <c r="F60" s="17">
        <v>3</v>
      </c>
      <c r="G60" s="18">
        <v>96.31</v>
      </c>
      <c r="H60" s="23">
        <f t="shared" si="0"/>
        <v>115.918716</v>
      </c>
      <c r="I60" s="24">
        <f t="shared" si="3"/>
        <v>288.93</v>
      </c>
      <c r="J60" s="24">
        <f t="shared" si="5"/>
        <v>347.756148</v>
      </c>
    </row>
    <row r="61" spans="1:10" ht="14.25" customHeight="1">
      <c r="A61" s="16" t="s">
        <v>197</v>
      </c>
      <c r="B61" s="16" t="s">
        <v>198</v>
      </c>
      <c r="C61" s="16" t="s">
        <v>21</v>
      </c>
      <c r="D61" s="14" t="s">
        <v>199</v>
      </c>
      <c r="E61" s="16" t="s">
        <v>23</v>
      </c>
      <c r="F61" s="17">
        <v>1</v>
      </c>
      <c r="G61" s="18">
        <v>70.010000000000005</v>
      </c>
      <c r="H61" s="23">
        <f t="shared" si="0"/>
        <v>84.264036000000004</v>
      </c>
      <c r="I61" s="24">
        <f t="shared" si="3"/>
        <v>70.010000000000005</v>
      </c>
      <c r="J61" s="24">
        <f t="shared" si="5"/>
        <v>84.264036000000004</v>
      </c>
    </row>
    <row r="62" spans="1:10" ht="40.35" customHeight="1">
      <c r="A62" s="13" t="s">
        <v>200</v>
      </c>
      <c r="B62" s="25">
        <v>98297</v>
      </c>
      <c r="C62" s="13" t="s">
        <v>26</v>
      </c>
      <c r="D62" s="14" t="s">
        <v>201</v>
      </c>
      <c r="E62" s="13" t="s">
        <v>57</v>
      </c>
      <c r="F62" s="15">
        <v>100</v>
      </c>
      <c r="G62" s="29">
        <v>7.52</v>
      </c>
      <c r="H62" s="23">
        <f t="shared" si="0"/>
        <v>9.0510719999999996</v>
      </c>
      <c r="I62" s="24">
        <f t="shared" si="3"/>
        <v>752</v>
      </c>
      <c r="J62" s="24">
        <f>F62*H62</f>
        <v>905.10719999999992</v>
      </c>
    </row>
    <row r="63" spans="1:10" ht="53.45" customHeight="1">
      <c r="A63" s="88" t="s">
        <v>202</v>
      </c>
      <c r="B63" s="89">
        <v>101879</v>
      </c>
      <c r="C63" s="88" t="s">
        <v>26</v>
      </c>
      <c r="D63" s="53" t="s">
        <v>203</v>
      </c>
      <c r="E63" s="49" t="s">
        <v>23</v>
      </c>
      <c r="F63" s="50">
        <v>1</v>
      </c>
      <c r="G63" s="90">
        <v>620.33000000000004</v>
      </c>
      <c r="H63" s="51">
        <f t="shared" si="0"/>
        <v>746.629188</v>
      </c>
      <c r="I63" s="95">
        <f t="shared" si="3"/>
        <v>620.33000000000004</v>
      </c>
      <c r="J63" s="24">
        <f t="shared" si="5"/>
        <v>746.629188</v>
      </c>
    </row>
    <row r="64" spans="1:10" ht="37.5" customHeight="1">
      <c r="A64" s="92" t="s">
        <v>313</v>
      </c>
      <c r="B64" s="93" t="s">
        <v>315</v>
      </c>
      <c r="C64" s="16" t="s">
        <v>21</v>
      </c>
      <c r="D64" s="77" t="s">
        <v>314</v>
      </c>
      <c r="E64" s="52" t="s">
        <v>298</v>
      </c>
      <c r="F64" s="78">
        <v>1</v>
      </c>
      <c r="G64" s="94">
        <v>25.61</v>
      </c>
      <c r="H64" s="79">
        <f t="shared" si="0"/>
        <v>30.824196000000001</v>
      </c>
      <c r="I64" s="96">
        <f>F64*G64</f>
        <v>25.61</v>
      </c>
      <c r="J64" s="24">
        <f t="shared" si="5"/>
        <v>30.824196000000001</v>
      </c>
    </row>
    <row r="65" spans="1:12" ht="14.25" customHeight="1">
      <c r="A65" s="91" t="s">
        <v>204</v>
      </c>
      <c r="B65" s="46"/>
      <c r="C65" s="46"/>
      <c r="D65" s="47" t="s">
        <v>205</v>
      </c>
      <c r="E65" s="46"/>
      <c r="F65" s="46"/>
      <c r="G65" s="46"/>
      <c r="H65" s="46"/>
      <c r="I65" s="83">
        <f>SUM(I66)</f>
        <v>4331.99</v>
      </c>
      <c r="J65" s="83">
        <f>SUM(J66)</f>
        <v>5213.9831640000002</v>
      </c>
    </row>
    <row r="66" spans="1:12" ht="14.25" customHeight="1">
      <c r="A66" s="16" t="s">
        <v>206</v>
      </c>
      <c r="B66" s="16" t="s">
        <v>207</v>
      </c>
      <c r="C66" s="16" t="s">
        <v>21</v>
      </c>
      <c r="D66" s="14" t="s">
        <v>208</v>
      </c>
      <c r="E66" s="16" t="s">
        <v>28</v>
      </c>
      <c r="F66" s="17">
        <v>611</v>
      </c>
      <c r="G66" s="27">
        <v>7.09</v>
      </c>
      <c r="H66" s="23">
        <f t="shared" si="0"/>
        <v>8.5335239999999999</v>
      </c>
      <c r="I66" s="22">
        <f>F66*G66</f>
        <v>4331.99</v>
      </c>
      <c r="J66" s="17">
        <f>F66*H66</f>
        <v>5213.9831640000002</v>
      </c>
    </row>
    <row r="67" spans="1:12" ht="14.25" customHeight="1">
      <c r="A67" s="30" t="s">
        <v>209</v>
      </c>
      <c r="B67" s="10"/>
      <c r="C67" s="10"/>
      <c r="D67" s="11" t="s">
        <v>210</v>
      </c>
      <c r="E67" s="10"/>
      <c r="F67" s="10"/>
      <c r="G67" s="10"/>
      <c r="H67" s="10"/>
      <c r="I67" s="20">
        <f>SUM(I68)</f>
        <v>6554.35</v>
      </c>
      <c r="J67" s="20">
        <f>SUM(J68)</f>
        <v>7888.8156600000002</v>
      </c>
    </row>
    <row r="68" spans="1:12" ht="14.25" customHeight="1">
      <c r="A68" s="16" t="s">
        <v>211</v>
      </c>
      <c r="B68" s="16" t="s">
        <v>212</v>
      </c>
      <c r="C68" s="16" t="s">
        <v>213</v>
      </c>
      <c r="D68" s="14" t="s">
        <v>214</v>
      </c>
      <c r="E68" s="16" t="s">
        <v>23</v>
      </c>
      <c r="F68" s="17">
        <v>1</v>
      </c>
      <c r="G68" s="19">
        <v>6554.35</v>
      </c>
      <c r="H68" s="23">
        <f t="shared" si="0"/>
        <v>7888.8156600000002</v>
      </c>
      <c r="I68" s="37">
        <f>F68*G68</f>
        <v>6554.35</v>
      </c>
      <c r="J68" s="38">
        <f>F68*H68</f>
        <v>7888.8156600000002</v>
      </c>
    </row>
    <row r="69" spans="1:12" ht="14.25" customHeight="1">
      <c r="A69" s="229" t="s">
        <v>215</v>
      </c>
      <c r="B69" s="230"/>
      <c r="C69" s="230"/>
      <c r="D69" s="230"/>
      <c r="E69" s="230"/>
      <c r="F69" s="230"/>
      <c r="G69" s="230"/>
      <c r="H69" s="231"/>
      <c r="I69" s="39">
        <f>I14+I48+I65+I67+529488.91</f>
        <v>600500.74200000009</v>
      </c>
      <c r="J69" s="39">
        <f>J14+J48+J65+J67+637292.86</f>
        <v>722762.70099519996</v>
      </c>
    </row>
    <row r="70" spans="1:12" ht="31.5" customHeight="1">
      <c r="A70" s="40"/>
      <c r="B70" s="41"/>
      <c r="C70" s="42"/>
      <c r="D70" s="203" t="s">
        <v>354</v>
      </c>
      <c r="E70" s="41"/>
      <c r="F70" s="218" t="s">
        <v>217</v>
      </c>
      <c r="G70" s="218"/>
      <c r="H70" s="218"/>
    </row>
    <row r="71" spans="1:12" ht="21.95" customHeight="1">
      <c r="A71" s="43"/>
      <c r="B71" s="44"/>
      <c r="C71" s="44"/>
      <c r="D71" s="45" t="s">
        <v>216</v>
      </c>
      <c r="E71" s="44"/>
      <c r="F71" s="219"/>
      <c r="G71" s="219"/>
      <c r="H71" s="219"/>
    </row>
    <row r="72" spans="1:12" s="123" customFormat="1" ht="14.25" customHeight="1">
      <c r="B72" s="179"/>
      <c r="C72" s="176"/>
      <c r="D72" s="176"/>
      <c r="E72" s="176"/>
      <c r="F72" s="176"/>
      <c r="G72" s="176"/>
      <c r="H72" s="176"/>
      <c r="I72" s="121"/>
      <c r="J72" s="130"/>
      <c r="K72" s="121"/>
      <c r="L72" s="131"/>
    </row>
    <row r="73" spans="1:12" s="123" customFormat="1" ht="15" customHeight="1">
      <c r="B73" s="180"/>
      <c r="C73" s="176"/>
      <c r="D73" s="176"/>
      <c r="E73" s="176"/>
      <c r="F73" s="176"/>
      <c r="G73" s="176"/>
      <c r="H73" s="176"/>
      <c r="I73" s="121"/>
      <c r="J73" s="130"/>
      <c r="K73" s="121"/>
      <c r="L73" s="131"/>
    </row>
  </sheetData>
  <mergeCells count="12">
    <mergeCell ref="A1:J1"/>
    <mergeCell ref="A2:J2"/>
    <mergeCell ref="A3:F3"/>
    <mergeCell ref="A4:E4"/>
    <mergeCell ref="F4:J4"/>
    <mergeCell ref="F70:H70"/>
    <mergeCell ref="F71:H71"/>
    <mergeCell ref="A5:E5"/>
    <mergeCell ref="F5:F6"/>
    <mergeCell ref="G5:G6"/>
    <mergeCell ref="A6:E6"/>
    <mergeCell ref="A69:H69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C6" sqref="C6"/>
    </sheetView>
  </sheetViews>
  <sheetFormatPr defaultRowHeight="12.75"/>
  <cols>
    <col min="1" max="1" width="15" customWidth="1"/>
    <col min="2" max="2" width="11.1640625" customWidth="1"/>
    <col min="3" max="3" width="58.5" customWidth="1"/>
    <col min="4" max="4" width="11" customWidth="1"/>
    <col min="5" max="5" width="9.83203125" customWidth="1"/>
    <col min="6" max="7" width="16" customWidth="1"/>
    <col min="8" max="8" width="19.33203125" customWidth="1"/>
  </cols>
  <sheetData>
    <row r="1" spans="1:8" ht="62.85" customHeight="1">
      <c r="A1" s="240" t="s">
        <v>251</v>
      </c>
      <c r="B1" s="241"/>
      <c r="C1" s="241"/>
      <c r="D1" s="241"/>
      <c r="E1" s="241"/>
      <c r="F1" s="241"/>
      <c r="G1" s="241"/>
      <c r="H1" s="242"/>
    </row>
    <row r="2" spans="1:8" ht="17.45" customHeight="1">
      <c r="A2" s="243" t="s">
        <v>252</v>
      </c>
      <c r="B2" s="244"/>
      <c r="C2" s="244"/>
      <c r="D2" s="244"/>
      <c r="E2" s="244"/>
      <c r="F2" s="244"/>
      <c r="G2" s="244"/>
      <c r="H2" s="245"/>
    </row>
    <row r="3" spans="1:8">
      <c r="A3" s="246" t="s">
        <v>253</v>
      </c>
      <c r="B3" s="247"/>
      <c r="C3" s="247"/>
      <c r="D3" s="247"/>
      <c r="E3" s="247"/>
      <c r="F3" s="248"/>
      <c r="G3" s="55" t="s">
        <v>254</v>
      </c>
      <c r="H3" s="206">
        <v>45237</v>
      </c>
    </row>
    <row r="4" spans="1:8" ht="12.75" customHeight="1">
      <c r="A4" s="246" t="s">
        <v>357</v>
      </c>
      <c r="B4" s="247"/>
      <c r="C4" s="248"/>
      <c r="D4" s="56"/>
      <c r="E4" s="249"/>
      <c r="F4" s="250"/>
      <c r="G4" s="250"/>
      <c r="H4" s="251"/>
    </row>
    <row r="5" spans="1:8">
      <c r="A5" s="252" t="s">
        <v>358</v>
      </c>
      <c r="B5" s="253"/>
      <c r="C5" s="253"/>
      <c r="D5" s="254"/>
      <c r="E5" s="255" t="s">
        <v>255</v>
      </c>
      <c r="F5" s="57" t="s">
        <v>256</v>
      </c>
      <c r="G5" s="58"/>
      <c r="H5" s="59" t="s">
        <v>257</v>
      </c>
    </row>
    <row r="6" spans="1:8" ht="17.850000000000001" customHeight="1">
      <c r="A6" s="257" t="s">
        <v>361</v>
      </c>
      <c r="B6" s="258"/>
      <c r="C6" s="60"/>
      <c r="D6" s="61"/>
      <c r="E6" s="256"/>
      <c r="F6" s="57" t="s">
        <v>258</v>
      </c>
      <c r="G6" s="259">
        <v>0.2036</v>
      </c>
      <c r="H6" s="260"/>
    </row>
    <row r="7" spans="1:8" ht="15" customHeight="1">
      <c r="A7" s="243" t="s">
        <v>259</v>
      </c>
      <c r="B7" s="244"/>
      <c r="C7" s="244"/>
      <c r="D7" s="244"/>
      <c r="E7" s="244"/>
      <c r="F7" s="244"/>
      <c r="G7" s="244"/>
      <c r="H7" s="245"/>
    </row>
    <row r="8" spans="1:8">
      <c r="A8" s="62" t="s">
        <v>260</v>
      </c>
      <c r="B8" s="238" t="s">
        <v>261</v>
      </c>
      <c r="C8" s="261"/>
      <c r="D8" s="261"/>
      <c r="E8" s="261"/>
      <c r="F8" s="261"/>
      <c r="G8" s="261"/>
      <c r="H8" s="239"/>
    </row>
    <row r="9" spans="1:8">
      <c r="A9" s="62" t="s">
        <v>262</v>
      </c>
      <c r="B9" s="238" t="s">
        <v>263</v>
      </c>
      <c r="C9" s="261"/>
      <c r="D9" s="261"/>
      <c r="E9" s="261"/>
      <c r="F9" s="261"/>
      <c r="G9" s="261"/>
      <c r="H9" s="239"/>
    </row>
    <row r="10" spans="1:8">
      <c r="A10" s="63" t="s">
        <v>264</v>
      </c>
      <c r="B10" s="64" t="s">
        <v>265</v>
      </c>
      <c r="C10" s="64" t="s">
        <v>266</v>
      </c>
      <c r="D10" s="56"/>
      <c r="E10" s="64" t="s">
        <v>267</v>
      </c>
      <c r="F10" s="64" t="s">
        <v>268</v>
      </c>
      <c r="G10" s="65" t="s">
        <v>269</v>
      </c>
      <c r="H10" s="66" t="s">
        <v>270</v>
      </c>
    </row>
    <row r="11" spans="1:8">
      <c r="A11" s="67">
        <v>90778</v>
      </c>
      <c r="B11" s="64" t="s">
        <v>271</v>
      </c>
      <c r="C11" s="238" t="s">
        <v>272</v>
      </c>
      <c r="D11" s="239"/>
      <c r="E11" s="64" t="s">
        <v>273</v>
      </c>
      <c r="F11" s="68">
        <v>25</v>
      </c>
      <c r="G11" s="69" t="s">
        <v>274</v>
      </c>
      <c r="H11" s="70" t="s">
        <v>275</v>
      </c>
    </row>
    <row r="12" spans="1:8">
      <c r="A12" s="67">
        <v>90780</v>
      </c>
      <c r="B12" s="64" t="s">
        <v>271</v>
      </c>
      <c r="C12" s="238" t="s">
        <v>276</v>
      </c>
      <c r="D12" s="239"/>
      <c r="E12" s="64" t="s">
        <v>273</v>
      </c>
      <c r="F12" s="68">
        <v>30</v>
      </c>
      <c r="G12" s="69" t="s">
        <v>277</v>
      </c>
      <c r="H12" s="70" t="s">
        <v>278</v>
      </c>
    </row>
    <row r="13" spans="1:8">
      <c r="A13" s="71">
        <v>100309</v>
      </c>
      <c r="B13" s="64" t="s">
        <v>271</v>
      </c>
      <c r="C13" s="238" t="s">
        <v>279</v>
      </c>
      <c r="D13" s="239"/>
      <c r="E13" s="64" t="s">
        <v>273</v>
      </c>
      <c r="F13" s="68">
        <v>25</v>
      </c>
      <c r="G13" s="69" t="s">
        <v>280</v>
      </c>
      <c r="H13" s="70" t="s">
        <v>281</v>
      </c>
    </row>
    <row r="14" spans="1:8">
      <c r="A14" s="265" t="s">
        <v>282</v>
      </c>
      <c r="B14" s="266"/>
      <c r="C14" s="266"/>
      <c r="D14" s="266"/>
      <c r="E14" s="266"/>
      <c r="F14" s="266"/>
      <c r="G14" s="267"/>
      <c r="H14" s="70" t="s">
        <v>283</v>
      </c>
    </row>
    <row r="15" spans="1:8">
      <c r="A15" s="265" t="s">
        <v>284</v>
      </c>
      <c r="B15" s="266"/>
      <c r="C15" s="266"/>
      <c r="D15" s="266"/>
      <c r="E15" s="266"/>
      <c r="F15" s="266"/>
      <c r="G15" s="267"/>
      <c r="H15" s="69" t="s">
        <v>285</v>
      </c>
    </row>
    <row r="16" spans="1:8" ht="12.75" customHeight="1">
      <c r="A16" s="268" t="s">
        <v>286</v>
      </c>
      <c r="B16" s="261"/>
      <c r="C16" s="261"/>
      <c r="D16" s="261"/>
      <c r="E16" s="261"/>
      <c r="F16" s="261"/>
      <c r="G16" s="261"/>
      <c r="H16" s="239"/>
    </row>
    <row r="17" spans="1:8" ht="12.75" customHeight="1">
      <c r="A17" s="238"/>
      <c r="B17" s="261"/>
      <c r="C17" s="261"/>
      <c r="D17" s="261"/>
      <c r="E17" s="261"/>
      <c r="F17" s="261"/>
      <c r="G17" s="261"/>
      <c r="H17" s="239"/>
    </row>
    <row r="18" spans="1:8" ht="73.5" customHeight="1">
      <c r="A18" s="40"/>
      <c r="B18" s="41"/>
      <c r="C18" s="41"/>
      <c r="D18" s="41"/>
      <c r="E18" s="269" t="s">
        <v>287</v>
      </c>
      <c r="F18" s="270"/>
      <c r="G18" s="270"/>
      <c r="H18" s="72"/>
    </row>
    <row r="19" spans="1:8" ht="24">
      <c r="A19" s="73"/>
      <c r="B19" s="74"/>
      <c r="C19" s="75" t="s">
        <v>288</v>
      </c>
      <c r="D19" s="74"/>
      <c r="E19" s="271"/>
      <c r="F19" s="271"/>
      <c r="G19" s="271"/>
      <c r="H19" s="76"/>
    </row>
    <row r="20" spans="1:8" ht="37.35" customHeight="1">
      <c r="A20" s="262"/>
      <c r="B20" s="263"/>
      <c r="C20" s="263"/>
      <c r="D20" s="263"/>
      <c r="E20" s="263"/>
      <c r="F20" s="263"/>
      <c r="G20" s="263"/>
      <c r="H20" s="264"/>
    </row>
  </sheetData>
  <mergeCells count="22">
    <mergeCell ref="A20:H20"/>
    <mergeCell ref="A14:G14"/>
    <mergeCell ref="A15:G15"/>
    <mergeCell ref="A16:H16"/>
    <mergeCell ref="A17:H17"/>
    <mergeCell ref="E18:G18"/>
    <mergeCell ref="E19:G19"/>
    <mergeCell ref="C13:D13"/>
    <mergeCell ref="A1:H1"/>
    <mergeCell ref="A2:H2"/>
    <mergeCell ref="A3:F3"/>
    <mergeCell ref="A4:C4"/>
    <mergeCell ref="E4:H4"/>
    <mergeCell ref="A5:D5"/>
    <mergeCell ref="E5:E6"/>
    <mergeCell ref="A6:B6"/>
    <mergeCell ref="G6:H6"/>
    <mergeCell ref="A7:H7"/>
    <mergeCell ref="B8:H8"/>
    <mergeCell ref="B9:H9"/>
    <mergeCell ref="C11:D11"/>
    <mergeCell ref="C12:D12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2"/>
  <sheetViews>
    <sheetView topLeftCell="E1" zoomScale="95" zoomScaleNormal="95" workbookViewId="0">
      <selection activeCell="K10" sqref="K10"/>
    </sheetView>
  </sheetViews>
  <sheetFormatPr defaultRowHeight="12.75"/>
  <cols>
    <col min="1" max="1" width="1.83203125" style="123" customWidth="1"/>
    <col min="2" max="2" width="12.33203125" style="123" customWidth="1"/>
    <col min="3" max="3" width="12" style="123" customWidth="1"/>
    <col min="4" max="4" width="59.5" style="123" customWidth="1"/>
    <col min="5" max="5" width="16.83203125" style="187" customWidth="1"/>
    <col min="6" max="6" width="17.6640625" style="187" customWidth="1"/>
    <col min="7" max="7" width="15.33203125" style="123" bestFit="1" customWidth="1"/>
    <col min="8" max="8" width="14.6640625" style="123" bestFit="1" customWidth="1"/>
    <col min="9" max="9" width="16.5" style="123" bestFit="1" customWidth="1"/>
    <col min="10" max="10" width="16.6640625" style="123" customWidth="1"/>
    <col min="11" max="11" width="16.83203125" style="123" customWidth="1"/>
    <col min="12" max="12" width="15.6640625" style="123" customWidth="1"/>
    <col min="13" max="256" width="9.33203125" style="123"/>
    <col min="257" max="257" width="1.83203125" style="123" customWidth="1"/>
    <col min="258" max="258" width="12.33203125" style="123" customWidth="1"/>
    <col min="259" max="259" width="12" style="123" customWidth="1"/>
    <col min="260" max="260" width="59.5" style="123" customWidth="1"/>
    <col min="261" max="261" width="16.83203125" style="123" customWidth="1"/>
    <col min="262" max="262" width="17.6640625" style="123" customWidth="1"/>
    <col min="263" max="263" width="15.33203125" style="123" bestFit="1" customWidth="1"/>
    <col min="264" max="264" width="14.6640625" style="123" bestFit="1" customWidth="1"/>
    <col min="265" max="265" width="16.5" style="123" bestFit="1" customWidth="1"/>
    <col min="266" max="266" width="16.6640625" style="123" customWidth="1"/>
    <col min="267" max="267" width="15.33203125" style="123" customWidth="1"/>
    <col min="268" max="268" width="15.6640625" style="123" customWidth="1"/>
    <col min="269" max="512" width="9.33203125" style="123"/>
    <col min="513" max="513" width="1.83203125" style="123" customWidth="1"/>
    <col min="514" max="514" width="12.33203125" style="123" customWidth="1"/>
    <col min="515" max="515" width="12" style="123" customWidth="1"/>
    <col min="516" max="516" width="59.5" style="123" customWidth="1"/>
    <col min="517" max="517" width="16.83203125" style="123" customWidth="1"/>
    <col min="518" max="518" width="17.6640625" style="123" customWidth="1"/>
    <col min="519" max="519" width="15.33203125" style="123" bestFit="1" customWidth="1"/>
    <col min="520" max="520" width="14.6640625" style="123" bestFit="1" customWidth="1"/>
    <col min="521" max="521" width="16.5" style="123" bestFit="1" customWidth="1"/>
    <col min="522" max="522" width="16.6640625" style="123" customWidth="1"/>
    <col min="523" max="523" width="15.33203125" style="123" customWidth="1"/>
    <col min="524" max="524" width="15.6640625" style="123" customWidth="1"/>
    <col min="525" max="768" width="9.33203125" style="123"/>
    <col min="769" max="769" width="1.83203125" style="123" customWidth="1"/>
    <col min="770" max="770" width="12.33203125" style="123" customWidth="1"/>
    <col min="771" max="771" width="12" style="123" customWidth="1"/>
    <col min="772" max="772" width="59.5" style="123" customWidth="1"/>
    <col min="773" max="773" width="16.83203125" style="123" customWidth="1"/>
    <col min="774" max="774" width="17.6640625" style="123" customWidth="1"/>
    <col min="775" max="775" width="15.33203125" style="123" bestFit="1" customWidth="1"/>
    <col min="776" max="776" width="14.6640625" style="123" bestFit="1" customWidth="1"/>
    <col min="777" max="777" width="16.5" style="123" bestFit="1" customWidth="1"/>
    <col min="778" max="778" width="16.6640625" style="123" customWidth="1"/>
    <col min="779" max="779" width="15.33203125" style="123" customWidth="1"/>
    <col min="780" max="780" width="15.6640625" style="123" customWidth="1"/>
    <col min="781" max="1024" width="9.33203125" style="123"/>
    <col min="1025" max="1025" width="1.83203125" style="123" customWidth="1"/>
    <col min="1026" max="1026" width="12.33203125" style="123" customWidth="1"/>
    <col min="1027" max="1027" width="12" style="123" customWidth="1"/>
    <col min="1028" max="1028" width="59.5" style="123" customWidth="1"/>
    <col min="1029" max="1029" width="16.83203125" style="123" customWidth="1"/>
    <col min="1030" max="1030" width="17.6640625" style="123" customWidth="1"/>
    <col min="1031" max="1031" width="15.33203125" style="123" bestFit="1" customWidth="1"/>
    <col min="1032" max="1032" width="14.6640625" style="123" bestFit="1" customWidth="1"/>
    <col min="1033" max="1033" width="16.5" style="123" bestFit="1" customWidth="1"/>
    <col min="1034" max="1034" width="16.6640625" style="123" customWidth="1"/>
    <col min="1035" max="1035" width="15.33203125" style="123" customWidth="1"/>
    <col min="1036" max="1036" width="15.6640625" style="123" customWidth="1"/>
    <col min="1037" max="1280" width="9.33203125" style="123"/>
    <col min="1281" max="1281" width="1.83203125" style="123" customWidth="1"/>
    <col min="1282" max="1282" width="12.33203125" style="123" customWidth="1"/>
    <col min="1283" max="1283" width="12" style="123" customWidth="1"/>
    <col min="1284" max="1284" width="59.5" style="123" customWidth="1"/>
    <col min="1285" max="1285" width="16.83203125" style="123" customWidth="1"/>
    <col min="1286" max="1286" width="17.6640625" style="123" customWidth="1"/>
    <col min="1287" max="1287" width="15.33203125" style="123" bestFit="1" customWidth="1"/>
    <col min="1288" max="1288" width="14.6640625" style="123" bestFit="1" customWidth="1"/>
    <col min="1289" max="1289" width="16.5" style="123" bestFit="1" customWidth="1"/>
    <col min="1290" max="1290" width="16.6640625" style="123" customWidth="1"/>
    <col min="1291" max="1291" width="15.33203125" style="123" customWidth="1"/>
    <col min="1292" max="1292" width="15.6640625" style="123" customWidth="1"/>
    <col min="1293" max="1536" width="9.33203125" style="123"/>
    <col min="1537" max="1537" width="1.83203125" style="123" customWidth="1"/>
    <col min="1538" max="1538" width="12.33203125" style="123" customWidth="1"/>
    <col min="1539" max="1539" width="12" style="123" customWidth="1"/>
    <col min="1540" max="1540" width="59.5" style="123" customWidth="1"/>
    <col min="1541" max="1541" width="16.83203125" style="123" customWidth="1"/>
    <col min="1542" max="1542" width="17.6640625" style="123" customWidth="1"/>
    <col min="1543" max="1543" width="15.33203125" style="123" bestFit="1" customWidth="1"/>
    <col min="1544" max="1544" width="14.6640625" style="123" bestFit="1" customWidth="1"/>
    <col min="1545" max="1545" width="16.5" style="123" bestFit="1" customWidth="1"/>
    <col min="1546" max="1546" width="16.6640625" style="123" customWidth="1"/>
    <col min="1547" max="1547" width="15.33203125" style="123" customWidth="1"/>
    <col min="1548" max="1548" width="15.6640625" style="123" customWidth="1"/>
    <col min="1549" max="1792" width="9.33203125" style="123"/>
    <col min="1793" max="1793" width="1.83203125" style="123" customWidth="1"/>
    <col min="1794" max="1794" width="12.33203125" style="123" customWidth="1"/>
    <col min="1795" max="1795" width="12" style="123" customWidth="1"/>
    <col min="1796" max="1796" width="59.5" style="123" customWidth="1"/>
    <col min="1797" max="1797" width="16.83203125" style="123" customWidth="1"/>
    <col min="1798" max="1798" width="17.6640625" style="123" customWidth="1"/>
    <col min="1799" max="1799" width="15.33203125" style="123" bestFit="1" customWidth="1"/>
    <col min="1800" max="1800" width="14.6640625" style="123" bestFit="1" customWidth="1"/>
    <col min="1801" max="1801" width="16.5" style="123" bestFit="1" customWidth="1"/>
    <col min="1802" max="1802" width="16.6640625" style="123" customWidth="1"/>
    <col min="1803" max="1803" width="15.33203125" style="123" customWidth="1"/>
    <col min="1804" max="1804" width="15.6640625" style="123" customWidth="1"/>
    <col min="1805" max="2048" width="9.33203125" style="123"/>
    <col min="2049" max="2049" width="1.83203125" style="123" customWidth="1"/>
    <col min="2050" max="2050" width="12.33203125" style="123" customWidth="1"/>
    <col min="2051" max="2051" width="12" style="123" customWidth="1"/>
    <col min="2052" max="2052" width="59.5" style="123" customWidth="1"/>
    <col min="2053" max="2053" width="16.83203125" style="123" customWidth="1"/>
    <col min="2054" max="2054" width="17.6640625" style="123" customWidth="1"/>
    <col min="2055" max="2055" width="15.33203125" style="123" bestFit="1" customWidth="1"/>
    <col min="2056" max="2056" width="14.6640625" style="123" bestFit="1" customWidth="1"/>
    <col min="2057" max="2057" width="16.5" style="123" bestFit="1" customWidth="1"/>
    <col min="2058" max="2058" width="16.6640625" style="123" customWidth="1"/>
    <col min="2059" max="2059" width="15.33203125" style="123" customWidth="1"/>
    <col min="2060" max="2060" width="15.6640625" style="123" customWidth="1"/>
    <col min="2061" max="2304" width="9.33203125" style="123"/>
    <col min="2305" max="2305" width="1.83203125" style="123" customWidth="1"/>
    <col min="2306" max="2306" width="12.33203125" style="123" customWidth="1"/>
    <col min="2307" max="2307" width="12" style="123" customWidth="1"/>
    <col min="2308" max="2308" width="59.5" style="123" customWidth="1"/>
    <col min="2309" max="2309" width="16.83203125" style="123" customWidth="1"/>
    <col min="2310" max="2310" width="17.6640625" style="123" customWidth="1"/>
    <col min="2311" max="2311" width="15.33203125" style="123" bestFit="1" customWidth="1"/>
    <col min="2312" max="2312" width="14.6640625" style="123" bestFit="1" customWidth="1"/>
    <col min="2313" max="2313" width="16.5" style="123" bestFit="1" customWidth="1"/>
    <col min="2314" max="2314" width="16.6640625" style="123" customWidth="1"/>
    <col min="2315" max="2315" width="15.33203125" style="123" customWidth="1"/>
    <col min="2316" max="2316" width="15.6640625" style="123" customWidth="1"/>
    <col min="2317" max="2560" width="9.33203125" style="123"/>
    <col min="2561" max="2561" width="1.83203125" style="123" customWidth="1"/>
    <col min="2562" max="2562" width="12.33203125" style="123" customWidth="1"/>
    <col min="2563" max="2563" width="12" style="123" customWidth="1"/>
    <col min="2564" max="2564" width="59.5" style="123" customWidth="1"/>
    <col min="2565" max="2565" width="16.83203125" style="123" customWidth="1"/>
    <col min="2566" max="2566" width="17.6640625" style="123" customWidth="1"/>
    <col min="2567" max="2567" width="15.33203125" style="123" bestFit="1" customWidth="1"/>
    <col min="2568" max="2568" width="14.6640625" style="123" bestFit="1" customWidth="1"/>
    <col min="2569" max="2569" width="16.5" style="123" bestFit="1" customWidth="1"/>
    <col min="2570" max="2570" width="16.6640625" style="123" customWidth="1"/>
    <col min="2571" max="2571" width="15.33203125" style="123" customWidth="1"/>
    <col min="2572" max="2572" width="15.6640625" style="123" customWidth="1"/>
    <col min="2573" max="2816" width="9.33203125" style="123"/>
    <col min="2817" max="2817" width="1.83203125" style="123" customWidth="1"/>
    <col min="2818" max="2818" width="12.33203125" style="123" customWidth="1"/>
    <col min="2819" max="2819" width="12" style="123" customWidth="1"/>
    <col min="2820" max="2820" width="59.5" style="123" customWidth="1"/>
    <col min="2821" max="2821" width="16.83203125" style="123" customWidth="1"/>
    <col min="2822" max="2822" width="17.6640625" style="123" customWidth="1"/>
    <col min="2823" max="2823" width="15.33203125" style="123" bestFit="1" customWidth="1"/>
    <col min="2824" max="2824" width="14.6640625" style="123" bestFit="1" customWidth="1"/>
    <col min="2825" max="2825" width="16.5" style="123" bestFit="1" customWidth="1"/>
    <col min="2826" max="2826" width="16.6640625" style="123" customWidth="1"/>
    <col min="2827" max="2827" width="15.33203125" style="123" customWidth="1"/>
    <col min="2828" max="2828" width="15.6640625" style="123" customWidth="1"/>
    <col min="2829" max="3072" width="9.33203125" style="123"/>
    <col min="3073" max="3073" width="1.83203125" style="123" customWidth="1"/>
    <col min="3074" max="3074" width="12.33203125" style="123" customWidth="1"/>
    <col min="3075" max="3075" width="12" style="123" customWidth="1"/>
    <col min="3076" max="3076" width="59.5" style="123" customWidth="1"/>
    <col min="3077" max="3077" width="16.83203125" style="123" customWidth="1"/>
    <col min="3078" max="3078" width="17.6640625" style="123" customWidth="1"/>
    <col min="3079" max="3079" width="15.33203125" style="123" bestFit="1" customWidth="1"/>
    <col min="3080" max="3080" width="14.6640625" style="123" bestFit="1" customWidth="1"/>
    <col min="3081" max="3081" width="16.5" style="123" bestFit="1" customWidth="1"/>
    <col min="3082" max="3082" width="16.6640625" style="123" customWidth="1"/>
    <col min="3083" max="3083" width="15.33203125" style="123" customWidth="1"/>
    <col min="3084" max="3084" width="15.6640625" style="123" customWidth="1"/>
    <col min="3085" max="3328" width="9.33203125" style="123"/>
    <col min="3329" max="3329" width="1.83203125" style="123" customWidth="1"/>
    <col min="3330" max="3330" width="12.33203125" style="123" customWidth="1"/>
    <col min="3331" max="3331" width="12" style="123" customWidth="1"/>
    <col min="3332" max="3332" width="59.5" style="123" customWidth="1"/>
    <col min="3333" max="3333" width="16.83203125" style="123" customWidth="1"/>
    <col min="3334" max="3334" width="17.6640625" style="123" customWidth="1"/>
    <col min="3335" max="3335" width="15.33203125" style="123" bestFit="1" customWidth="1"/>
    <col min="3336" max="3336" width="14.6640625" style="123" bestFit="1" customWidth="1"/>
    <col min="3337" max="3337" width="16.5" style="123" bestFit="1" customWidth="1"/>
    <col min="3338" max="3338" width="16.6640625" style="123" customWidth="1"/>
    <col min="3339" max="3339" width="15.33203125" style="123" customWidth="1"/>
    <col min="3340" max="3340" width="15.6640625" style="123" customWidth="1"/>
    <col min="3341" max="3584" width="9.33203125" style="123"/>
    <col min="3585" max="3585" width="1.83203125" style="123" customWidth="1"/>
    <col min="3586" max="3586" width="12.33203125" style="123" customWidth="1"/>
    <col min="3587" max="3587" width="12" style="123" customWidth="1"/>
    <col min="3588" max="3588" width="59.5" style="123" customWidth="1"/>
    <col min="3589" max="3589" width="16.83203125" style="123" customWidth="1"/>
    <col min="3590" max="3590" width="17.6640625" style="123" customWidth="1"/>
    <col min="3591" max="3591" width="15.33203125" style="123" bestFit="1" customWidth="1"/>
    <col min="3592" max="3592" width="14.6640625" style="123" bestFit="1" customWidth="1"/>
    <col min="3593" max="3593" width="16.5" style="123" bestFit="1" customWidth="1"/>
    <col min="3594" max="3594" width="16.6640625" style="123" customWidth="1"/>
    <col min="3595" max="3595" width="15.33203125" style="123" customWidth="1"/>
    <col min="3596" max="3596" width="15.6640625" style="123" customWidth="1"/>
    <col min="3597" max="3840" width="9.33203125" style="123"/>
    <col min="3841" max="3841" width="1.83203125" style="123" customWidth="1"/>
    <col min="3842" max="3842" width="12.33203125" style="123" customWidth="1"/>
    <col min="3843" max="3843" width="12" style="123" customWidth="1"/>
    <col min="3844" max="3844" width="59.5" style="123" customWidth="1"/>
    <col min="3845" max="3845" width="16.83203125" style="123" customWidth="1"/>
    <col min="3846" max="3846" width="17.6640625" style="123" customWidth="1"/>
    <col min="3847" max="3847" width="15.33203125" style="123" bestFit="1" customWidth="1"/>
    <col min="3848" max="3848" width="14.6640625" style="123" bestFit="1" customWidth="1"/>
    <col min="3849" max="3849" width="16.5" style="123" bestFit="1" customWidth="1"/>
    <col min="3850" max="3850" width="16.6640625" style="123" customWidth="1"/>
    <col min="3851" max="3851" width="15.33203125" style="123" customWidth="1"/>
    <col min="3852" max="3852" width="15.6640625" style="123" customWidth="1"/>
    <col min="3853" max="4096" width="9.33203125" style="123"/>
    <col min="4097" max="4097" width="1.83203125" style="123" customWidth="1"/>
    <col min="4098" max="4098" width="12.33203125" style="123" customWidth="1"/>
    <col min="4099" max="4099" width="12" style="123" customWidth="1"/>
    <col min="4100" max="4100" width="59.5" style="123" customWidth="1"/>
    <col min="4101" max="4101" width="16.83203125" style="123" customWidth="1"/>
    <col min="4102" max="4102" width="17.6640625" style="123" customWidth="1"/>
    <col min="4103" max="4103" width="15.33203125" style="123" bestFit="1" customWidth="1"/>
    <col min="4104" max="4104" width="14.6640625" style="123" bestFit="1" customWidth="1"/>
    <col min="4105" max="4105" width="16.5" style="123" bestFit="1" customWidth="1"/>
    <col min="4106" max="4106" width="16.6640625" style="123" customWidth="1"/>
    <col min="4107" max="4107" width="15.33203125" style="123" customWidth="1"/>
    <col min="4108" max="4108" width="15.6640625" style="123" customWidth="1"/>
    <col min="4109" max="4352" width="9.33203125" style="123"/>
    <col min="4353" max="4353" width="1.83203125" style="123" customWidth="1"/>
    <col min="4354" max="4354" width="12.33203125" style="123" customWidth="1"/>
    <col min="4355" max="4355" width="12" style="123" customWidth="1"/>
    <col min="4356" max="4356" width="59.5" style="123" customWidth="1"/>
    <col min="4357" max="4357" width="16.83203125" style="123" customWidth="1"/>
    <col min="4358" max="4358" width="17.6640625" style="123" customWidth="1"/>
    <col min="4359" max="4359" width="15.33203125" style="123" bestFit="1" customWidth="1"/>
    <col min="4360" max="4360" width="14.6640625" style="123" bestFit="1" customWidth="1"/>
    <col min="4361" max="4361" width="16.5" style="123" bestFit="1" customWidth="1"/>
    <col min="4362" max="4362" width="16.6640625" style="123" customWidth="1"/>
    <col min="4363" max="4363" width="15.33203125" style="123" customWidth="1"/>
    <col min="4364" max="4364" width="15.6640625" style="123" customWidth="1"/>
    <col min="4365" max="4608" width="9.33203125" style="123"/>
    <col min="4609" max="4609" width="1.83203125" style="123" customWidth="1"/>
    <col min="4610" max="4610" width="12.33203125" style="123" customWidth="1"/>
    <col min="4611" max="4611" width="12" style="123" customWidth="1"/>
    <col min="4612" max="4612" width="59.5" style="123" customWidth="1"/>
    <col min="4613" max="4613" width="16.83203125" style="123" customWidth="1"/>
    <col min="4614" max="4614" width="17.6640625" style="123" customWidth="1"/>
    <col min="4615" max="4615" width="15.33203125" style="123" bestFit="1" customWidth="1"/>
    <col min="4616" max="4616" width="14.6640625" style="123" bestFit="1" customWidth="1"/>
    <col min="4617" max="4617" width="16.5" style="123" bestFit="1" customWidth="1"/>
    <col min="4618" max="4618" width="16.6640625" style="123" customWidth="1"/>
    <col min="4619" max="4619" width="15.33203125" style="123" customWidth="1"/>
    <col min="4620" max="4620" width="15.6640625" style="123" customWidth="1"/>
    <col min="4621" max="4864" width="9.33203125" style="123"/>
    <col min="4865" max="4865" width="1.83203125" style="123" customWidth="1"/>
    <col min="4866" max="4866" width="12.33203125" style="123" customWidth="1"/>
    <col min="4867" max="4867" width="12" style="123" customWidth="1"/>
    <col min="4868" max="4868" width="59.5" style="123" customWidth="1"/>
    <col min="4869" max="4869" width="16.83203125" style="123" customWidth="1"/>
    <col min="4870" max="4870" width="17.6640625" style="123" customWidth="1"/>
    <col min="4871" max="4871" width="15.33203125" style="123" bestFit="1" customWidth="1"/>
    <col min="4872" max="4872" width="14.6640625" style="123" bestFit="1" customWidth="1"/>
    <col min="4873" max="4873" width="16.5" style="123" bestFit="1" customWidth="1"/>
    <col min="4874" max="4874" width="16.6640625" style="123" customWidth="1"/>
    <col min="4875" max="4875" width="15.33203125" style="123" customWidth="1"/>
    <col min="4876" max="4876" width="15.6640625" style="123" customWidth="1"/>
    <col min="4877" max="5120" width="9.33203125" style="123"/>
    <col min="5121" max="5121" width="1.83203125" style="123" customWidth="1"/>
    <col min="5122" max="5122" width="12.33203125" style="123" customWidth="1"/>
    <col min="5123" max="5123" width="12" style="123" customWidth="1"/>
    <col min="5124" max="5124" width="59.5" style="123" customWidth="1"/>
    <col min="5125" max="5125" width="16.83203125" style="123" customWidth="1"/>
    <col min="5126" max="5126" width="17.6640625" style="123" customWidth="1"/>
    <col min="5127" max="5127" width="15.33203125" style="123" bestFit="1" customWidth="1"/>
    <col min="5128" max="5128" width="14.6640625" style="123" bestFit="1" customWidth="1"/>
    <col min="5129" max="5129" width="16.5" style="123" bestFit="1" customWidth="1"/>
    <col min="5130" max="5130" width="16.6640625" style="123" customWidth="1"/>
    <col min="5131" max="5131" width="15.33203125" style="123" customWidth="1"/>
    <col min="5132" max="5132" width="15.6640625" style="123" customWidth="1"/>
    <col min="5133" max="5376" width="9.33203125" style="123"/>
    <col min="5377" max="5377" width="1.83203125" style="123" customWidth="1"/>
    <col min="5378" max="5378" width="12.33203125" style="123" customWidth="1"/>
    <col min="5379" max="5379" width="12" style="123" customWidth="1"/>
    <col min="5380" max="5380" width="59.5" style="123" customWidth="1"/>
    <col min="5381" max="5381" width="16.83203125" style="123" customWidth="1"/>
    <col min="5382" max="5382" width="17.6640625" style="123" customWidth="1"/>
    <col min="5383" max="5383" width="15.33203125" style="123" bestFit="1" customWidth="1"/>
    <col min="5384" max="5384" width="14.6640625" style="123" bestFit="1" customWidth="1"/>
    <col min="5385" max="5385" width="16.5" style="123" bestFit="1" customWidth="1"/>
    <col min="5386" max="5386" width="16.6640625" style="123" customWidth="1"/>
    <col min="5387" max="5387" width="15.33203125" style="123" customWidth="1"/>
    <col min="5388" max="5388" width="15.6640625" style="123" customWidth="1"/>
    <col min="5389" max="5632" width="9.33203125" style="123"/>
    <col min="5633" max="5633" width="1.83203125" style="123" customWidth="1"/>
    <col min="5634" max="5634" width="12.33203125" style="123" customWidth="1"/>
    <col min="5635" max="5635" width="12" style="123" customWidth="1"/>
    <col min="5636" max="5636" width="59.5" style="123" customWidth="1"/>
    <col min="5637" max="5637" width="16.83203125" style="123" customWidth="1"/>
    <col min="5638" max="5638" width="17.6640625" style="123" customWidth="1"/>
    <col min="5639" max="5639" width="15.33203125" style="123" bestFit="1" customWidth="1"/>
    <col min="5640" max="5640" width="14.6640625" style="123" bestFit="1" customWidth="1"/>
    <col min="5641" max="5641" width="16.5" style="123" bestFit="1" customWidth="1"/>
    <col min="5642" max="5642" width="16.6640625" style="123" customWidth="1"/>
    <col min="5643" max="5643" width="15.33203125" style="123" customWidth="1"/>
    <col min="5644" max="5644" width="15.6640625" style="123" customWidth="1"/>
    <col min="5645" max="5888" width="9.33203125" style="123"/>
    <col min="5889" max="5889" width="1.83203125" style="123" customWidth="1"/>
    <col min="5890" max="5890" width="12.33203125" style="123" customWidth="1"/>
    <col min="5891" max="5891" width="12" style="123" customWidth="1"/>
    <col min="5892" max="5892" width="59.5" style="123" customWidth="1"/>
    <col min="5893" max="5893" width="16.83203125" style="123" customWidth="1"/>
    <col min="5894" max="5894" width="17.6640625" style="123" customWidth="1"/>
    <col min="5895" max="5895" width="15.33203125" style="123" bestFit="1" customWidth="1"/>
    <col min="5896" max="5896" width="14.6640625" style="123" bestFit="1" customWidth="1"/>
    <col min="5897" max="5897" width="16.5" style="123" bestFit="1" customWidth="1"/>
    <col min="5898" max="5898" width="16.6640625" style="123" customWidth="1"/>
    <col min="5899" max="5899" width="15.33203125" style="123" customWidth="1"/>
    <col min="5900" max="5900" width="15.6640625" style="123" customWidth="1"/>
    <col min="5901" max="6144" width="9.33203125" style="123"/>
    <col min="6145" max="6145" width="1.83203125" style="123" customWidth="1"/>
    <col min="6146" max="6146" width="12.33203125" style="123" customWidth="1"/>
    <col min="6147" max="6147" width="12" style="123" customWidth="1"/>
    <col min="6148" max="6148" width="59.5" style="123" customWidth="1"/>
    <col min="6149" max="6149" width="16.83203125" style="123" customWidth="1"/>
    <col min="6150" max="6150" width="17.6640625" style="123" customWidth="1"/>
    <col min="6151" max="6151" width="15.33203125" style="123" bestFit="1" customWidth="1"/>
    <col min="6152" max="6152" width="14.6640625" style="123" bestFit="1" customWidth="1"/>
    <col min="6153" max="6153" width="16.5" style="123" bestFit="1" customWidth="1"/>
    <col min="6154" max="6154" width="16.6640625" style="123" customWidth="1"/>
    <col min="6155" max="6155" width="15.33203125" style="123" customWidth="1"/>
    <col min="6156" max="6156" width="15.6640625" style="123" customWidth="1"/>
    <col min="6157" max="6400" width="9.33203125" style="123"/>
    <col min="6401" max="6401" width="1.83203125" style="123" customWidth="1"/>
    <col min="6402" max="6402" width="12.33203125" style="123" customWidth="1"/>
    <col min="6403" max="6403" width="12" style="123" customWidth="1"/>
    <col min="6404" max="6404" width="59.5" style="123" customWidth="1"/>
    <col min="6405" max="6405" width="16.83203125" style="123" customWidth="1"/>
    <col min="6406" max="6406" width="17.6640625" style="123" customWidth="1"/>
    <col min="6407" max="6407" width="15.33203125" style="123" bestFit="1" customWidth="1"/>
    <col min="6408" max="6408" width="14.6640625" style="123" bestFit="1" customWidth="1"/>
    <col min="6409" max="6409" width="16.5" style="123" bestFit="1" customWidth="1"/>
    <col min="6410" max="6410" width="16.6640625" style="123" customWidth="1"/>
    <col min="6411" max="6411" width="15.33203125" style="123" customWidth="1"/>
    <col min="6412" max="6412" width="15.6640625" style="123" customWidth="1"/>
    <col min="6413" max="6656" width="9.33203125" style="123"/>
    <col min="6657" max="6657" width="1.83203125" style="123" customWidth="1"/>
    <col min="6658" max="6658" width="12.33203125" style="123" customWidth="1"/>
    <col min="6659" max="6659" width="12" style="123" customWidth="1"/>
    <col min="6660" max="6660" width="59.5" style="123" customWidth="1"/>
    <col min="6661" max="6661" width="16.83203125" style="123" customWidth="1"/>
    <col min="6662" max="6662" width="17.6640625" style="123" customWidth="1"/>
    <col min="6663" max="6663" width="15.33203125" style="123" bestFit="1" customWidth="1"/>
    <col min="6664" max="6664" width="14.6640625" style="123" bestFit="1" customWidth="1"/>
    <col min="6665" max="6665" width="16.5" style="123" bestFit="1" customWidth="1"/>
    <col min="6666" max="6666" width="16.6640625" style="123" customWidth="1"/>
    <col min="6667" max="6667" width="15.33203125" style="123" customWidth="1"/>
    <col min="6668" max="6668" width="15.6640625" style="123" customWidth="1"/>
    <col min="6669" max="6912" width="9.33203125" style="123"/>
    <col min="6913" max="6913" width="1.83203125" style="123" customWidth="1"/>
    <col min="6914" max="6914" width="12.33203125" style="123" customWidth="1"/>
    <col min="6915" max="6915" width="12" style="123" customWidth="1"/>
    <col min="6916" max="6916" width="59.5" style="123" customWidth="1"/>
    <col min="6917" max="6917" width="16.83203125" style="123" customWidth="1"/>
    <col min="6918" max="6918" width="17.6640625" style="123" customWidth="1"/>
    <col min="6919" max="6919" width="15.33203125" style="123" bestFit="1" customWidth="1"/>
    <col min="6920" max="6920" width="14.6640625" style="123" bestFit="1" customWidth="1"/>
    <col min="6921" max="6921" width="16.5" style="123" bestFit="1" customWidth="1"/>
    <col min="6922" max="6922" width="16.6640625" style="123" customWidth="1"/>
    <col min="6923" max="6923" width="15.33203125" style="123" customWidth="1"/>
    <col min="6924" max="6924" width="15.6640625" style="123" customWidth="1"/>
    <col min="6925" max="7168" width="9.33203125" style="123"/>
    <col min="7169" max="7169" width="1.83203125" style="123" customWidth="1"/>
    <col min="7170" max="7170" width="12.33203125" style="123" customWidth="1"/>
    <col min="7171" max="7171" width="12" style="123" customWidth="1"/>
    <col min="7172" max="7172" width="59.5" style="123" customWidth="1"/>
    <col min="7173" max="7173" width="16.83203125" style="123" customWidth="1"/>
    <col min="7174" max="7174" width="17.6640625" style="123" customWidth="1"/>
    <col min="7175" max="7175" width="15.33203125" style="123" bestFit="1" customWidth="1"/>
    <col min="7176" max="7176" width="14.6640625" style="123" bestFit="1" customWidth="1"/>
    <col min="7177" max="7177" width="16.5" style="123" bestFit="1" customWidth="1"/>
    <col min="7178" max="7178" width="16.6640625" style="123" customWidth="1"/>
    <col min="7179" max="7179" width="15.33203125" style="123" customWidth="1"/>
    <col min="7180" max="7180" width="15.6640625" style="123" customWidth="1"/>
    <col min="7181" max="7424" width="9.33203125" style="123"/>
    <col min="7425" max="7425" width="1.83203125" style="123" customWidth="1"/>
    <col min="7426" max="7426" width="12.33203125" style="123" customWidth="1"/>
    <col min="7427" max="7427" width="12" style="123" customWidth="1"/>
    <col min="7428" max="7428" width="59.5" style="123" customWidth="1"/>
    <col min="7429" max="7429" width="16.83203125" style="123" customWidth="1"/>
    <col min="7430" max="7430" width="17.6640625" style="123" customWidth="1"/>
    <col min="7431" max="7431" width="15.33203125" style="123" bestFit="1" customWidth="1"/>
    <col min="7432" max="7432" width="14.6640625" style="123" bestFit="1" customWidth="1"/>
    <col min="7433" max="7433" width="16.5" style="123" bestFit="1" customWidth="1"/>
    <col min="7434" max="7434" width="16.6640625" style="123" customWidth="1"/>
    <col min="7435" max="7435" width="15.33203125" style="123" customWidth="1"/>
    <col min="7436" max="7436" width="15.6640625" style="123" customWidth="1"/>
    <col min="7437" max="7680" width="9.33203125" style="123"/>
    <col min="7681" max="7681" width="1.83203125" style="123" customWidth="1"/>
    <col min="7682" max="7682" width="12.33203125" style="123" customWidth="1"/>
    <col min="7683" max="7683" width="12" style="123" customWidth="1"/>
    <col min="7684" max="7684" width="59.5" style="123" customWidth="1"/>
    <col min="7685" max="7685" width="16.83203125" style="123" customWidth="1"/>
    <col min="7686" max="7686" width="17.6640625" style="123" customWidth="1"/>
    <col min="7687" max="7687" width="15.33203125" style="123" bestFit="1" customWidth="1"/>
    <col min="7688" max="7688" width="14.6640625" style="123" bestFit="1" customWidth="1"/>
    <col min="7689" max="7689" width="16.5" style="123" bestFit="1" customWidth="1"/>
    <col min="7690" max="7690" width="16.6640625" style="123" customWidth="1"/>
    <col min="7691" max="7691" width="15.33203125" style="123" customWidth="1"/>
    <col min="7692" max="7692" width="15.6640625" style="123" customWidth="1"/>
    <col min="7693" max="7936" width="9.33203125" style="123"/>
    <col min="7937" max="7937" width="1.83203125" style="123" customWidth="1"/>
    <col min="7938" max="7938" width="12.33203125" style="123" customWidth="1"/>
    <col min="7939" max="7939" width="12" style="123" customWidth="1"/>
    <col min="7940" max="7940" width="59.5" style="123" customWidth="1"/>
    <col min="7941" max="7941" width="16.83203125" style="123" customWidth="1"/>
    <col min="7942" max="7942" width="17.6640625" style="123" customWidth="1"/>
    <col min="7943" max="7943" width="15.33203125" style="123" bestFit="1" customWidth="1"/>
    <col min="7944" max="7944" width="14.6640625" style="123" bestFit="1" customWidth="1"/>
    <col min="7945" max="7945" width="16.5" style="123" bestFit="1" customWidth="1"/>
    <col min="7946" max="7946" width="16.6640625" style="123" customWidth="1"/>
    <col min="7947" max="7947" width="15.33203125" style="123" customWidth="1"/>
    <col min="7948" max="7948" width="15.6640625" style="123" customWidth="1"/>
    <col min="7949" max="8192" width="9.33203125" style="123"/>
    <col min="8193" max="8193" width="1.83203125" style="123" customWidth="1"/>
    <col min="8194" max="8194" width="12.33203125" style="123" customWidth="1"/>
    <col min="8195" max="8195" width="12" style="123" customWidth="1"/>
    <col min="8196" max="8196" width="59.5" style="123" customWidth="1"/>
    <col min="8197" max="8197" width="16.83203125" style="123" customWidth="1"/>
    <col min="8198" max="8198" width="17.6640625" style="123" customWidth="1"/>
    <col min="8199" max="8199" width="15.33203125" style="123" bestFit="1" customWidth="1"/>
    <col min="8200" max="8200" width="14.6640625" style="123" bestFit="1" customWidth="1"/>
    <col min="8201" max="8201" width="16.5" style="123" bestFit="1" customWidth="1"/>
    <col min="8202" max="8202" width="16.6640625" style="123" customWidth="1"/>
    <col min="8203" max="8203" width="15.33203125" style="123" customWidth="1"/>
    <col min="8204" max="8204" width="15.6640625" style="123" customWidth="1"/>
    <col min="8205" max="8448" width="9.33203125" style="123"/>
    <col min="8449" max="8449" width="1.83203125" style="123" customWidth="1"/>
    <col min="8450" max="8450" width="12.33203125" style="123" customWidth="1"/>
    <col min="8451" max="8451" width="12" style="123" customWidth="1"/>
    <col min="8452" max="8452" width="59.5" style="123" customWidth="1"/>
    <col min="8453" max="8453" width="16.83203125" style="123" customWidth="1"/>
    <col min="8454" max="8454" width="17.6640625" style="123" customWidth="1"/>
    <col min="8455" max="8455" width="15.33203125" style="123" bestFit="1" customWidth="1"/>
    <col min="8456" max="8456" width="14.6640625" style="123" bestFit="1" customWidth="1"/>
    <col min="8457" max="8457" width="16.5" style="123" bestFit="1" customWidth="1"/>
    <col min="8458" max="8458" width="16.6640625" style="123" customWidth="1"/>
    <col min="8459" max="8459" width="15.33203125" style="123" customWidth="1"/>
    <col min="8460" max="8460" width="15.6640625" style="123" customWidth="1"/>
    <col min="8461" max="8704" width="9.33203125" style="123"/>
    <col min="8705" max="8705" width="1.83203125" style="123" customWidth="1"/>
    <col min="8706" max="8706" width="12.33203125" style="123" customWidth="1"/>
    <col min="8707" max="8707" width="12" style="123" customWidth="1"/>
    <col min="8708" max="8708" width="59.5" style="123" customWidth="1"/>
    <col min="8709" max="8709" width="16.83203125" style="123" customWidth="1"/>
    <col min="8710" max="8710" width="17.6640625" style="123" customWidth="1"/>
    <col min="8711" max="8711" width="15.33203125" style="123" bestFit="1" customWidth="1"/>
    <col min="8712" max="8712" width="14.6640625" style="123" bestFit="1" customWidth="1"/>
    <col min="8713" max="8713" width="16.5" style="123" bestFit="1" customWidth="1"/>
    <col min="8714" max="8714" width="16.6640625" style="123" customWidth="1"/>
    <col min="8715" max="8715" width="15.33203125" style="123" customWidth="1"/>
    <col min="8716" max="8716" width="15.6640625" style="123" customWidth="1"/>
    <col min="8717" max="8960" width="9.33203125" style="123"/>
    <col min="8961" max="8961" width="1.83203125" style="123" customWidth="1"/>
    <col min="8962" max="8962" width="12.33203125" style="123" customWidth="1"/>
    <col min="8963" max="8963" width="12" style="123" customWidth="1"/>
    <col min="8964" max="8964" width="59.5" style="123" customWidth="1"/>
    <col min="8965" max="8965" width="16.83203125" style="123" customWidth="1"/>
    <col min="8966" max="8966" width="17.6640625" style="123" customWidth="1"/>
    <col min="8967" max="8967" width="15.33203125" style="123" bestFit="1" customWidth="1"/>
    <col min="8968" max="8968" width="14.6640625" style="123" bestFit="1" customWidth="1"/>
    <col min="8969" max="8969" width="16.5" style="123" bestFit="1" customWidth="1"/>
    <col min="8970" max="8970" width="16.6640625" style="123" customWidth="1"/>
    <col min="8971" max="8971" width="15.33203125" style="123" customWidth="1"/>
    <col min="8972" max="8972" width="15.6640625" style="123" customWidth="1"/>
    <col min="8973" max="9216" width="9.33203125" style="123"/>
    <col min="9217" max="9217" width="1.83203125" style="123" customWidth="1"/>
    <col min="9218" max="9218" width="12.33203125" style="123" customWidth="1"/>
    <col min="9219" max="9219" width="12" style="123" customWidth="1"/>
    <col min="9220" max="9220" width="59.5" style="123" customWidth="1"/>
    <col min="9221" max="9221" width="16.83203125" style="123" customWidth="1"/>
    <col min="9222" max="9222" width="17.6640625" style="123" customWidth="1"/>
    <col min="9223" max="9223" width="15.33203125" style="123" bestFit="1" customWidth="1"/>
    <col min="9224" max="9224" width="14.6640625" style="123" bestFit="1" customWidth="1"/>
    <col min="9225" max="9225" width="16.5" style="123" bestFit="1" customWidth="1"/>
    <col min="9226" max="9226" width="16.6640625" style="123" customWidth="1"/>
    <col min="9227" max="9227" width="15.33203125" style="123" customWidth="1"/>
    <col min="9228" max="9228" width="15.6640625" style="123" customWidth="1"/>
    <col min="9229" max="9472" width="9.33203125" style="123"/>
    <col min="9473" max="9473" width="1.83203125" style="123" customWidth="1"/>
    <col min="9474" max="9474" width="12.33203125" style="123" customWidth="1"/>
    <col min="9475" max="9475" width="12" style="123" customWidth="1"/>
    <col min="9476" max="9476" width="59.5" style="123" customWidth="1"/>
    <col min="9477" max="9477" width="16.83203125" style="123" customWidth="1"/>
    <col min="9478" max="9478" width="17.6640625" style="123" customWidth="1"/>
    <col min="9479" max="9479" width="15.33203125" style="123" bestFit="1" customWidth="1"/>
    <col min="9480" max="9480" width="14.6640625" style="123" bestFit="1" customWidth="1"/>
    <col min="9481" max="9481" width="16.5" style="123" bestFit="1" customWidth="1"/>
    <col min="9482" max="9482" width="16.6640625" style="123" customWidth="1"/>
    <col min="9483" max="9483" width="15.33203125" style="123" customWidth="1"/>
    <col min="9484" max="9484" width="15.6640625" style="123" customWidth="1"/>
    <col min="9485" max="9728" width="9.33203125" style="123"/>
    <col min="9729" max="9729" width="1.83203125" style="123" customWidth="1"/>
    <col min="9730" max="9730" width="12.33203125" style="123" customWidth="1"/>
    <col min="9731" max="9731" width="12" style="123" customWidth="1"/>
    <col min="9732" max="9732" width="59.5" style="123" customWidth="1"/>
    <col min="9733" max="9733" width="16.83203125" style="123" customWidth="1"/>
    <col min="9734" max="9734" width="17.6640625" style="123" customWidth="1"/>
    <col min="9735" max="9735" width="15.33203125" style="123" bestFit="1" customWidth="1"/>
    <col min="9736" max="9736" width="14.6640625" style="123" bestFit="1" customWidth="1"/>
    <col min="9737" max="9737" width="16.5" style="123" bestFit="1" customWidth="1"/>
    <col min="9738" max="9738" width="16.6640625" style="123" customWidth="1"/>
    <col min="9739" max="9739" width="15.33203125" style="123" customWidth="1"/>
    <col min="9740" max="9740" width="15.6640625" style="123" customWidth="1"/>
    <col min="9741" max="9984" width="9.33203125" style="123"/>
    <col min="9985" max="9985" width="1.83203125" style="123" customWidth="1"/>
    <col min="9986" max="9986" width="12.33203125" style="123" customWidth="1"/>
    <col min="9987" max="9987" width="12" style="123" customWidth="1"/>
    <col min="9988" max="9988" width="59.5" style="123" customWidth="1"/>
    <col min="9989" max="9989" width="16.83203125" style="123" customWidth="1"/>
    <col min="9990" max="9990" width="17.6640625" style="123" customWidth="1"/>
    <col min="9991" max="9991" width="15.33203125" style="123" bestFit="1" customWidth="1"/>
    <col min="9992" max="9992" width="14.6640625" style="123" bestFit="1" customWidth="1"/>
    <col min="9993" max="9993" width="16.5" style="123" bestFit="1" customWidth="1"/>
    <col min="9994" max="9994" width="16.6640625" style="123" customWidth="1"/>
    <col min="9995" max="9995" width="15.33203125" style="123" customWidth="1"/>
    <col min="9996" max="9996" width="15.6640625" style="123" customWidth="1"/>
    <col min="9997" max="10240" width="9.33203125" style="123"/>
    <col min="10241" max="10241" width="1.83203125" style="123" customWidth="1"/>
    <col min="10242" max="10242" width="12.33203125" style="123" customWidth="1"/>
    <col min="10243" max="10243" width="12" style="123" customWidth="1"/>
    <col min="10244" max="10244" width="59.5" style="123" customWidth="1"/>
    <col min="10245" max="10245" width="16.83203125" style="123" customWidth="1"/>
    <col min="10246" max="10246" width="17.6640625" style="123" customWidth="1"/>
    <col min="10247" max="10247" width="15.33203125" style="123" bestFit="1" customWidth="1"/>
    <col min="10248" max="10248" width="14.6640625" style="123" bestFit="1" customWidth="1"/>
    <col min="10249" max="10249" width="16.5" style="123" bestFit="1" customWidth="1"/>
    <col min="10250" max="10250" width="16.6640625" style="123" customWidth="1"/>
    <col min="10251" max="10251" width="15.33203125" style="123" customWidth="1"/>
    <col min="10252" max="10252" width="15.6640625" style="123" customWidth="1"/>
    <col min="10253" max="10496" width="9.33203125" style="123"/>
    <col min="10497" max="10497" width="1.83203125" style="123" customWidth="1"/>
    <col min="10498" max="10498" width="12.33203125" style="123" customWidth="1"/>
    <col min="10499" max="10499" width="12" style="123" customWidth="1"/>
    <col min="10500" max="10500" width="59.5" style="123" customWidth="1"/>
    <col min="10501" max="10501" width="16.83203125" style="123" customWidth="1"/>
    <col min="10502" max="10502" width="17.6640625" style="123" customWidth="1"/>
    <col min="10503" max="10503" width="15.33203125" style="123" bestFit="1" customWidth="1"/>
    <col min="10504" max="10504" width="14.6640625" style="123" bestFit="1" customWidth="1"/>
    <col min="10505" max="10505" width="16.5" style="123" bestFit="1" customWidth="1"/>
    <col min="10506" max="10506" width="16.6640625" style="123" customWidth="1"/>
    <col min="10507" max="10507" width="15.33203125" style="123" customWidth="1"/>
    <col min="10508" max="10508" width="15.6640625" style="123" customWidth="1"/>
    <col min="10509" max="10752" width="9.33203125" style="123"/>
    <col min="10753" max="10753" width="1.83203125" style="123" customWidth="1"/>
    <col min="10754" max="10754" width="12.33203125" style="123" customWidth="1"/>
    <col min="10755" max="10755" width="12" style="123" customWidth="1"/>
    <col min="10756" max="10756" width="59.5" style="123" customWidth="1"/>
    <col min="10757" max="10757" width="16.83203125" style="123" customWidth="1"/>
    <col min="10758" max="10758" width="17.6640625" style="123" customWidth="1"/>
    <col min="10759" max="10759" width="15.33203125" style="123" bestFit="1" customWidth="1"/>
    <col min="10760" max="10760" width="14.6640625" style="123" bestFit="1" customWidth="1"/>
    <col min="10761" max="10761" width="16.5" style="123" bestFit="1" customWidth="1"/>
    <col min="10762" max="10762" width="16.6640625" style="123" customWidth="1"/>
    <col min="10763" max="10763" width="15.33203125" style="123" customWidth="1"/>
    <col min="10764" max="10764" width="15.6640625" style="123" customWidth="1"/>
    <col min="10765" max="11008" width="9.33203125" style="123"/>
    <col min="11009" max="11009" width="1.83203125" style="123" customWidth="1"/>
    <col min="11010" max="11010" width="12.33203125" style="123" customWidth="1"/>
    <col min="11011" max="11011" width="12" style="123" customWidth="1"/>
    <col min="11012" max="11012" width="59.5" style="123" customWidth="1"/>
    <col min="11013" max="11013" width="16.83203125" style="123" customWidth="1"/>
    <col min="11014" max="11014" width="17.6640625" style="123" customWidth="1"/>
    <col min="11015" max="11015" width="15.33203125" style="123" bestFit="1" customWidth="1"/>
    <col min="11016" max="11016" width="14.6640625" style="123" bestFit="1" customWidth="1"/>
    <col min="11017" max="11017" width="16.5" style="123" bestFit="1" customWidth="1"/>
    <col min="11018" max="11018" width="16.6640625" style="123" customWidth="1"/>
    <col min="11019" max="11019" width="15.33203125" style="123" customWidth="1"/>
    <col min="11020" max="11020" width="15.6640625" style="123" customWidth="1"/>
    <col min="11021" max="11264" width="9.33203125" style="123"/>
    <col min="11265" max="11265" width="1.83203125" style="123" customWidth="1"/>
    <col min="11266" max="11266" width="12.33203125" style="123" customWidth="1"/>
    <col min="11267" max="11267" width="12" style="123" customWidth="1"/>
    <col min="11268" max="11268" width="59.5" style="123" customWidth="1"/>
    <col min="11269" max="11269" width="16.83203125" style="123" customWidth="1"/>
    <col min="11270" max="11270" width="17.6640625" style="123" customWidth="1"/>
    <col min="11271" max="11271" width="15.33203125" style="123" bestFit="1" customWidth="1"/>
    <col min="11272" max="11272" width="14.6640625" style="123" bestFit="1" customWidth="1"/>
    <col min="11273" max="11273" width="16.5" style="123" bestFit="1" customWidth="1"/>
    <col min="11274" max="11274" width="16.6640625" style="123" customWidth="1"/>
    <col min="11275" max="11275" width="15.33203125" style="123" customWidth="1"/>
    <col min="11276" max="11276" width="15.6640625" style="123" customWidth="1"/>
    <col min="11277" max="11520" width="9.33203125" style="123"/>
    <col min="11521" max="11521" width="1.83203125" style="123" customWidth="1"/>
    <col min="11522" max="11522" width="12.33203125" style="123" customWidth="1"/>
    <col min="11523" max="11523" width="12" style="123" customWidth="1"/>
    <col min="11524" max="11524" width="59.5" style="123" customWidth="1"/>
    <col min="11525" max="11525" width="16.83203125" style="123" customWidth="1"/>
    <col min="11526" max="11526" width="17.6640625" style="123" customWidth="1"/>
    <col min="11527" max="11527" width="15.33203125" style="123" bestFit="1" customWidth="1"/>
    <col min="11528" max="11528" width="14.6640625" style="123" bestFit="1" customWidth="1"/>
    <col min="11529" max="11529" width="16.5" style="123" bestFit="1" customWidth="1"/>
    <col min="11530" max="11530" width="16.6640625" style="123" customWidth="1"/>
    <col min="11531" max="11531" width="15.33203125" style="123" customWidth="1"/>
    <col min="11532" max="11532" width="15.6640625" style="123" customWidth="1"/>
    <col min="11533" max="11776" width="9.33203125" style="123"/>
    <col min="11777" max="11777" width="1.83203125" style="123" customWidth="1"/>
    <col min="11778" max="11778" width="12.33203125" style="123" customWidth="1"/>
    <col min="11779" max="11779" width="12" style="123" customWidth="1"/>
    <col min="11780" max="11780" width="59.5" style="123" customWidth="1"/>
    <col min="11781" max="11781" width="16.83203125" style="123" customWidth="1"/>
    <col min="11782" max="11782" width="17.6640625" style="123" customWidth="1"/>
    <col min="11783" max="11783" width="15.33203125" style="123" bestFit="1" customWidth="1"/>
    <col min="11784" max="11784" width="14.6640625" style="123" bestFit="1" customWidth="1"/>
    <col min="11785" max="11785" width="16.5" style="123" bestFit="1" customWidth="1"/>
    <col min="11786" max="11786" width="16.6640625" style="123" customWidth="1"/>
    <col min="11787" max="11787" width="15.33203125" style="123" customWidth="1"/>
    <col min="11788" max="11788" width="15.6640625" style="123" customWidth="1"/>
    <col min="11789" max="12032" width="9.33203125" style="123"/>
    <col min="12033" max="12033" width="1.83203125" style="123" customWidth="1"/>
    <col min="12034" max="12034" width="12.33203125" style="123" customWidth="1"/>
    <col min="12035" max="12035" width="12" style="123" customWidth="1"/>
    <col min="12036" max="12036" width="59.5" style="123" customWidth="1"/>
    <col min="12037" max="12037" width="16.83203125" style="123" customWidth="1"/>
    <col min="12038" max="12038" width="17.6640625" style="123" customWidth="1"/>
    <col min="12039" max="12039" width="15.33203125" style="123" bestFit="1" customWidth="1"/>
    <col min="12040" max="12040" width="14.6640625" style="123" bestFit="1" customWidth="1"/>
    <col min="12041" max="12041" width="16.5" style="123" bestFit="1" customWidth="1"/>
    <col min="12042" max="12042" width="16.6640625" style="123" customWidth="1"/>
    <col min="12043" max="12043" width="15.33203125" style="123" customWidth="1"/>
    <col min="12044" max="12044" width="15.6640625" style="123" customWidth="1"/>
    <col min="12045" max="12288" width="9.33203125" style="123"/>
    <col min="12289" max="12289" width="1.83203125" style="123" customWidth="1"/>
    <col min="12290" max="12290" width="12.33203125" style="123" customWidth="1"/>
    <col min="12291" max="12291" width="12" style="123" customWidth="1"/>
    <col min="12292" max="12292" width="59.5" style="123" customWidth="1"/>
    <col min="12293" max="12293" width="16.83203125" style="123" customWidth="1"/>
    <col min="12294" max="12294" width="17.6640625" style="123" customWidth="1"/>
    <col min="12295" max="12295" width="15.33203125" style="123" bestFit="1" customWidth="1"/>
    <col min="12296" max="12296" width="14.6640625" style="123" bestFit="1" customWidth="1"/>
    <col min="12297" max="12297" width="16.5" style="123" bestFit="1" customWidth="1"/>
    <col min="12298" max="12298" width="16.6640625" style="123" customWidth="1"/>
    <col min="12299" max="12299" width="15.33203125" style="123" customWidth="1"/>
    <col min="12300" max="12300" width="15.6640625" style="123" customWidth="1"/>
    <col min="12301" max="12544" width="9.33203125" style="123"/>
    <col min="12545" max="12545" width="1.83203125" style="123" customWidth="1"/>
    <col min="12546" max="12546" width="12.33203125" style="123" customWidth="1"/>
    <col min="12547" max="12547" width="12" style="123" customWidth="1"/>
    <col min="12548" max="12548" width="59.5" style="123" customWidth="1"/>
    <col min="12549" max="12549" width="16.83203125" style="123" customWidth="1"/>
    <col min="12550" max="12550" width="17.6640625" style="123" customWidth="1"/>
    <col min="12551" max="12551" width="15.33203125" style="123" bestFit="1" customWidth="1"/>
    <col min="12552" max="12552" width="14.6640625" style="123" bestFit="1" customWidth="1"/>
    <col min="12553" max="12553" width="16.5" style="123" bestFit="1" customWidth="1"/>
    <col min="12554" max="12554" width="16.6640625" style="123" customWidth="1"/>
    <col min="12555" max="12555" width="15.33203125" style="123" customWidth="1"/>
    <col min="12556" max="12556" width="15.6640625" style="123" customWidth="1"/>
    <col min="12557" max="12800" width="9.33203125" style="123"/>
    <col min="12801" max="12801" width="1.83203125" style="123" customWidth="1"/>
    <col min="12802" max="12802" width="12.33203125" style="123" customWidth="1"/>
    <col min="12803" max="12803" width="12" style="123" customWidth="1"/>
    <col min="12804" max="12804" width="59.5" style="123" customWidth="1"/>
    <col min="12805" max="12805" width="16.83203125" style="123" customWidth="1"/>
    <col min="12806" max="12806" width="17.6640625" style="123" customWidth="1"/>
    <col min="12807" max="12807" width="15.33203125" style="123" bestFit="1" customWidth="1"/>
    <col min="12808" max="12808" width="14.6640625" style="123" bestFit="1" customWidth="1"/>
    <col min="12809" max="12809" width="16.5" style="123" bestFit="1" customWidth="1"/>
    <col min="12810" max="12810" width="16.6640625" style="123" customWidth="1"/>
    <col min="12811" max="12811" width="15.33203125" style="123" customWidth="1"/>
    <col min="12812" max="12812" width="15.6640625" style="123" customWidth="1"/>
    <col min="12813" max="13056" width="9.33203125" style="123"/>
    <col min="13057" max="13057" width="1.83203125" style="123" customWidth="1"/>
    <col min="13058" max="13058" width="12.33203125" style="123" customWidth="1"/>
    <col min="13059" max="13059" width="12" style="123" customWidth="1"/>
    <col min="13060" max="13060" width="59.5" style="123" customWidth="1"/>
    <col min="13061" max="13061" width="16.83203125" style="123" customWidth="1"/>
    <col min="13062" max="13062" width="17.6640625" style="123" customWidth="1"/>
    <col min="13063" max="13063" width="15.33203125" style="123" bestFit="1" customWidth="1"/>
    <col min="13064" max="13064" width="14.6640625" style="123" bestFit="1" customWidth="1"/>
    <col min="13065" max="13065" width="16.5" style="123" bestFit="1" customWidth="1"/>
    <col min="13066" max="13066" width="16.6640625" style="123" customWidth="1"/>
    <col min="13067" max="13067" width="15.33203125" style="123" customWidth="1"/>
    <col min="13068" max="13068" width="15.6640625" style="123" customWidth="1"/>
    <col min="13069" max="13312" width="9.33203125" style="123"/>
    <col min="13313" max="13313" width="1.83203125" style="123" customWidth="1"/>
    <col min="13314" max="13314" width="12.33203125" style="123" customWidth="1"/>
    <col min="13315" max="13315" width="12" style="123" customWidth="1"/>
    <col min="13316" max="13316" width="59.5" style="123" customWidth="1"/>
    <col min="13317" max="13317" width="16.83203125" style="123" customWidth="1"/>
    <col min="13318" max="13318" width="17.6640625" style="123" customWidth="1"/>
    <col min="13319" max="13319" width="15.33203125" style="123" bestFit="1" customWidth="1"/>
    <col min="13320" max="13320" width="14.6640625" style="123" bestFit="1" customWidth="1"/>
    <col min="13321" max="13321" width="16.5" style="123" bestFit="1" customWidth="1"/>
    <col min="13322" max="13322" width="16.6640625" style="123" customWidth="1"/>
    <col min="13323" max="13323" width="15.33203125" style="123" customWidth="1"/>
    <col min="13324" max="13324" width="15.6640625" style="123" customWidth="1"/>
    <col min="13325" max="13568" width="9.33203125" style="123"/>
    <col min="13569" max="13569" width="1.83203125" style="123" customWidth="1"/>
    <col min="13570" max="13570" width="12.33203125" style="123" customWidth="1"/>
    <col min="13571" max="13571" width="12" style="123" customWidth="1"/>
    <col min="13572" max="13572" width="59.5" style="123" customWidth="1"/>
    <col min="13573" max="13573" width="16.83203125" style="123" customWidth="1"/>
    <col min="13574" max="13574" width="17.6640625" style="123" customWidth="1"/>
    <col min="13575" max="13575" width="15.33203125" style="123" bestFit="1" customWidth="1"/>
    <col min="13576" max="13576" width="14.6640625" style="123" bestFit="1" customWidth="1"/>
    <col min="13577" max="13577" width="16.5" style="123" bestFit="1" customWidth="1"/>
    <col min="13578" max="13578" width="16.6640625" style="123" customWidth="1"/>
    <col min="13579" max="13579" width="15.33203125" style="123" customWidth="1"/>
    <col min="13580" max="13580" width="15.6640625" style="123" customWidth="1"/>
    <col min="13581" max="13824" width="9.33203125" style="123"/>
    <col min="13825" max="13825" width="1.83203125" style="123" customWidth="1"/>
    <col min="13826" max="13826" width="12.33203125" style="123" customWidth="1"/>
    <col min="13827" max="13827" width="12" style="123" customWidth="1"/>
    <col min="13828" max="13828" width="59.5" style="123" customWidth="1"/>
    <col min="13829" max="13829" width="16.83203125" style="123" customWidth="1"/>
    <col min="13830" max="13830" width="17.6640625" style="123" customWidth="1"/>
    <col min="13831" max="13831" width="15.33203125" style="123" bestFit="1" customWidth="1"/>
    <col min="13832" max="13832" width="14.6640625" style="123" bestFit="1" customWidth="1"/>
    <col min="13833" max="13833" width="16.5" style="123" bestFit="1" customWidth="1"/>
    <col min="13834" max="13834" width="16.6640625" style="123" customWidth="1"/>
    <col min="13835" max="13835" width="15.33203125" style="123" customWidth="1"/>
    <col min="13836" max="13836" width="15.6640625" style="123" customWidth="1"/>
    <col min="13837" max="14080" width="9.33203125" style="123"/>
    <col min="14081" max="14081" width="1.83203125" style="123" customWidth="1"/>
    <col min="14082" max="14082" width="12.33203125" style="123" customWidth="1"/>
    <col min="14083" max="14083" width="12" style="123" customWidth="1"/>
    <col min="14084" max="14084" width="59.5" style="123" customWidth="1"/>
    <col min="14085" max="14085" width="16.83203125" style="123" customWidth="1"/>
    <col min="14086" max="14086" width="17.6640625" style="123" customWidth="1"/>
    <col min="14087" max="14087" width="15.33203125" style="123" bestFit="1" customWidth="1"/>
    <col min="14088" max="14088" width="14.6640625" style="123" bestFit="1" customWidth="1"/>
    <col min="14089" max="14089" width="16.5" style="123" bestFit="1" customWidth="1"/>
    <col min="14090" max="14090" width="16.6640625" style="123" customWidth="1"/>
    <col min="14091" max="14091" width="15.33203125" style="123" customWidth="1"/>
    <col min="14092" max="14092" width="15.6640625" style="123" customWidth="1"/>
    <col min="14093" max="14336" width="9.33203125" style="123"/>
    <col min="14337" max="14337" width="1.83203125" style="123" customWidth="1"/>
    <col min="14338" max="14338" width="12.33203125" style="123" customWidth="1"/>
    <col min="14339" max="14339" width="12" style="123" customWidth="1"/>
    <col min="14340" max="14340" width="59.5" style="123" customWidth="1"/>
    <col min="14341" max="14341" width="16.83203125" style="123" customWidth="1"/>
    <col min="14342" max="14342" width="17.6640625" style="123" customWidth="1"/>
    <col min="14343" max="14343" width="15.33203125" style="123" bestFit="1" customWidth="1"/>
    <col min="14344" max="14344" width="14.6640625" style="123" bestFit="1" customWidth="1"/>
    <col min="14345" max="14345" width="16.5" style="123" bestFit="1" customWidth="1"/>
    <col min="14346" max="14346" width="16.6640625" style="123" customWidth="1"/>
    <col min="14347" max="14347" width="15.33203125" style="123" customWidth="1"/>
    <col min="14348" max="14348" width="15.6640625" style="123" customWidth="1"/>
    <col min="14349" max="14592" width="9.33203125" style="123"/>
    <col min="14593" max="14593" width="1.83203125" style="123" customWidth="1"/>
    <col min="14594" max="14594" width="12.33203125" style="123" customWidth="1"/>
    <col min="14595" max="14595" width="12" style="123" customWidth="1"/>
    <col min="14596" max="14596" width="59.5" style="123" customWidth="1"/>
    <col min="14597" max="14597" width="16.83203125" style="123" customWidth="1"/>
    <col min="14598" max="14598" width="17.6640625" style="123" customWidth="1"/>
    <col min="14599" max="14599" width="15.33203125" style="123" bestFit="1" customWidth="1"/>
    <col min="14600" max="14600" width="14.6640625" style="123" bestFit="1" customWidth="1"/>
    <col min="14601" max="14601" width="16.5" style="123" bestFit="1" customWidth="1"/>
    <col min="14602" max="14602" width="16.6640625" style="123" customWidth="1"/>
    <col min="14603" max="14603" width="15.33203125" style="123" customWidth="1"/>
    <col min="14604" max="14604" width="15.6640625" style="123" customWidth="1"/>
    <col min="14605" max="14848" width="9.33203125" style="123"/>
    <col min="14849" max="14849" width="1.83203125" style="123" customWidth="1"/>
    <col min="14850" max="14850" width="12.33203125" style="123" customWidth="1"/>
    <col min="14851" max="14851" width="12" style="123" customWidth="1"/>
    <col min="14852" max="14852" width="59.5" style="123" customWidth="1"/>
    <col min="14853" max="14853" width="16.83203125" style="123" customWidth="1"/>
    <col min="14854" max="14854" width="17.6640625" style="123" customWidth="1"/>
    <col min="14855" max="14855" width="15.33203125" style="123" bestFit="1" customWidth="1"/>
    <col min="14856" max="14856" width="14.6640625" style="123" bestFit="1" customWidth="1"/>
    <col min="14857" max="14857" width="16.5" style="123" bestFit="1" customWidth="1"/>
    <col min="14858" max="14858" width="16.6640625" style="123" customWidth="1"/>
    <col min="14859" max="14859" width="15.33203125" style="123" customWidth="1"/>
    <col min="14860" max="14860" width="15.6640625" style="123" customWidth="1"/>
    <col min="14861" max="15104" width="9.33203125" style="123"/>
    <col min="15105" max="15105" width="1.83203125" style="123" customWidth="1"/>
    <col min="15106" max="15106" width="12.33203125" style="123" customWidth="1"/>
    <col min="15107" max="15107" width="12" style="123" customWidth="1"/>
    <col min="15108" max="15108" width="59.5" style="123" customWidth="1"/>
    <col min="15109" max="15109" width="16.83203125" style="123" customWidth="1"/>
    <col min="15110" max="15110" width="17.6640625" style="123" customWidth="1"/>
    <col min="15111" max="15111" width="15.33203125" style="123" bestFit="1" customWidth="1"/>
    <col min="15112" max="15112" width="14.6640625" style="123" bestFit="1" customWidth="1"/>
    <col min="15113" max="15113" width="16.5" style="123" bestFit="1" customWidth="1"/>
    <col min="15114" max="15114" width="16.6640625" style="123" customWidth="1"/>
    <col min="15115" max="15115" width="15.33203125" style="123" customWidth="1"/>
    <col min="15116" max="15116" width="15.6640625" style="123" customWidth="1"/>
    <col min="15117" max="15360" width="9.33203125" style="123"/>
    <col min="15361" max="15361" width="1.83203125" style="123" customWidth="1"/>
    <col min="15362" max="15362" width="12.33203125" style="123" customWidth="1"/>
    <col min="15363" max="15363" width="12" style="123" customWidth="1"/>
    <col min="15364" max="15364" width="59.5" style="123" customWidth="1"/>
    <col min="15365" max="15365" width="16.83203125" style="123" customWidth="1"/>
    <col min="15366" max="15366" width="17.6640625" style="123" customWidth="1"/>
    <col min="15367" max="15367" width="15.33203125" style="123" bestFit="1" customWidth="1"/>
    <col min="15368" max="15368" width="14.6640625" style="123" bestFit="1" customWidth="1"/>
    <col min="15369" max="15369" width="16.5" style="123" bestFit="1" customWidth="1"/>
    <col min="15370" max="15370" width="16.6640625" style="123" customWidth="1"/>
    <col min="15371" max="15371" width="15.33203125" style="123" customWidth="1"/>
    <col min="15372" max="15372" width="15.6640625" style="123" customWidth="1"/>
    <col min="15373" max="15616" width="9.33203125" style="123"/>
    <col min="15617" max="15617" width="1.83203125" style="123" customWidth="1"/>
    <col min="15618" max="15618" width="12.33203125" style="123" customWidth="1"/>
    <col min="15619" max="15619" width="12" style="123" customWidth="1"/>
    <col min="15620" max="15620" width="59.5" style="123" customWidth="1"/>
    <col min="15621" max="15621" width="16.83203125" style="123" customWidth="1"/>
    <col min="15622" max="15622" width="17.6640625" style="123" customWidth="1"/>
    <col min="15623" max="15623" width="15.33203125" style="123" bestFit="1" customWidth="1"/>
    <col min="15624" max="15624" width="14.6640625" style="123" bestFit="1" customWidth="1"/>
    <col min="15625" max="15625" width="16.5" style="123" bestFit="1" customWidth="1"/>
    <col min="15626" max="15626" width="16.6640625" style="123" customWidth="1"/>
    <col min="15627" max="15627" width="15.33203125" style="123" customWidth="1"/>
    <col min="15628" max="15628" width="15.6640625" style="123" customWidth="1"/>
    <col min="15629" max="15872" width="9.33203125" style="123"/>
    <col min="15873" max="15873" width="1.83203125" style="123" customWidth="1"/>
    <col min="15874" max="15874" width="12.33203125" style="123" customWidth="1"/>
    <col min="15875" max="15875" width="12" style="123" customWidth="1"/>
    <col min="15876" max="15876" width="59.5" style="123" customWidth="1"/>
    <col min="15877" max="15877" width="16.83203125" style="123" customWidth="1"/>
    <col min="15878" max="15878" width="17.6640625" style="123" customWidth="1"/>
    <col min="15879" max="15879" width="15.33203125" style="123" bestFit="1" customWidth="1"/>
    <col min="15880" max="15880" width="14.6640625" style="123" bestFit="1" customWidth="1"/>
    <col min="15881" max="15881" width="16.5" style="123" bestFit="1" customWidth="1"/>
    <col min="15882" max="15882" width="16.6640625" style="123" customWidth="1"/>
    <col min="15883" max="15883" width="15.33203125" style="123" customWidth="1"/>
    <col min="15884" max="15884" width="15.6640625" style="123" customWidth="1"/>
    <col min="15885" max="16128" width="9.33203125" style="123"/>
    <col min="16129" max="16129" width="1.83203125" style="123" customWidth="1"/>
    <col min="16130" max="16130" width="12.33203125" style="123" customWidth="1"/>
    <col min="16131" max="16131" width="12" style="123" customWidth="1"/>
    <col min="16132" max="16132" width="59.5" style="123" customWidth="1"/>
    <col min="16133" max="16133" width="16.83203125" style="123" customWidth="1"/>
    <col min="16134" max="16134" width="17.6640625" style="123" customWidth="1"/>
    <col min="16135" max="16135" width="15.33203125" style="123" bestFit="1" customWidth="1"/>
    <col min="16136" max="16136" width="14.6640625" style="123" bestFit="1" customWidth="1"/>
    <col min="16137" max="16137" width="16.5" style="123" bestFit="1" customWidth="1"/>
    <col min="16138" max="16138" width="16.6640625" style="123" customWidth="1"/>
    <col min="16139" max="16139" width="15.33203125" style="123" customWidth="1"/>
    <col min="16140" max="16140" width="15.6640625" style="123" customWidth="1"/>
    <col min="16141" max="16384" width="9.33203125" style="123"/>
  </cols>
  <sheetData>
    <row r="1" spans="2:12" s="121" customFormat="1" ht="15.75" customHeight="1" thickBot="1">
      <c r="E1" s="122"/>
      <c r="F1" s="122"/>
    </row>
    <row r="2" spans="2:12" ht="57" customHeight="1">
      <c r="B2" s="124"/>
      <c r="C2" s="125"/>
      <c r="D2" s="272" t="s">
        <v>335</v>
      </c>
      <c r="E2" s="272"/>
      <c r="F2" s="272"/>
      <c r="G2" s="272"/>
      <c r="H2" s="272"/>
      <c r="I2" s="272"/>
      <c r="J2" s="272"/>
      <c r="K2" s="126"/>
      <c r="L2" s="127"/>
    </row>
    <row r="3" spans="2:12" s="121" customFormat="1" ht="4.5" customHeight="1">
      <c r="B3" s="128"/>
      <c r="C3" s="129"/>
      <c r="D3" s="129"/>
      <c r="E3" s="122"/>
      <c r="F3" s="122"/>
      <c r="G3" s="122"/>
      <c r="H3" s="122"/>
      <c r="I3" s="122"/>
      <c r="J3" s="130"/>
      <c r="L3" s="131"/>
    </row>
    <row r="4" spans="2:12" ht="15.75">
      <c r="B4" s="273" t="s">
        <v>336</v>
      </c>
      <c r="C4" s="274"/>
      <c r="D4" s="274"/>
      <c r="E4" s="274"/>
      <c r="F4" s="274"/>
      <c r="G4" s="274"/>
      <c r="H4" s="274"/>
      <c r="I4" s="274"/>
      <c r="J4" s="274"/>
      <c r="K4" s="274"/>
      <c r="L4" s="275"/>
    </row>
    <row r="5" spans="2:12" s="121" customFormat="1" ht="3.75" customHeight="1">
      <c r="B5" s="132"/>
      <c r="E5" s="122"/>
      <c r="F5" s="122"/>
      <c r="J5" s="130"/>
      <c r="L5" s="131"/>
    </row>
    <row r="6" spans="2:12" ht="18" customHeight="1">
      <c r="B6" s="276"/>
      <c r="C6" s="277"/>
      <c r="D6" s="277"/>
      <c r="E6" s="277"/>
      <c r="F6" s="277"/>
      <c r="G6" s="277"/>
      <c r="H6" s="277"/>
      <c r="I6" s="277"/>
      <c r="J6" s="277"/>
      <c r="K6" s="277"/>
      <c r="L6" s="278"/>
    </row>
    <row r="7" spans="2:12" ht="18" customHeight="1">
      <c r="B7" s="279" t="str">
        <f>'[1]Planilha Orçamentária'!B4:G4</f>
        <v>CONTRATANTE: PREFEITURA MUNICIPAL DE FERVEDOURO</v>
      </c>
      <c r="C7" s="280"/>
      <c r="D7" s="280"/>
      <c r="E7" s="280" t="s">
        <v>337</v>
      </c>
      <c r="F7" s="280"/>
      <c r="G7" s="281">
        <f>'Table 1'!J8</f>
        <v>722762.7</v>
      </c>
      <c r="H7" s="282"/>
      <c r="I7" s="283"/>
      <c r="J7" s="284" t="s">
        <v>338</v>
      </c>
      <c r="K7" s="284"/>
      <c r="L7" s="285"/>
    </row>
    <row r="8" spans="2:12" ht="27" customHeight="1">
      <c r="B8" s="286"/>
      <c r="C8" s="287"/>
      <c r="D8" s="287"/>
      <c r="E8" s="287" t="s">
        <v>353</v>
      </c>
      <c r="F8" s="287"/>
      <c r="G8" s="287"/>
      <c r="H8" s="287"/>
      <c r="I8" s="287"/>
      <c r="J8" s="288" t="s">
        <v>362</v>
      </c>
      <c r="K8" s="288"/>
      <c r="L8" s="289"/>
    </row>
    <row r="9" spans="2:12" ht="36" customHeight="1">
      <c r="B9" s="133" t="s">
        <v>339</v>
      </c>
      <c r="C9" s="134" t="s">
        <v>340</v>
      </c>
      <c r="D9" s="135" t="s">
        <v>341</v>
      </c>
      <c r="E9" s="136" t="s">
        <v>342</v>
      </c>
      <c r="F9" s="136" t="s">
        <v>343</v>
      </c>
      <c r="G9" s="134" t="s">
        <v>344</v>
      </c>
      <c r="H9" s="134" t="s">
        <v>345</v>
      </c>
      <c r="I9" s="134" t="s">
        <v>346</v>
      </c>
      <c r="J9" s="134" t="s">
        <v>347</v>
      </c>
      <c r="K9" s="134" t="s">
        <v>348</v>
      </c>
      <c r="L9" s="137" t="s">
        <v>349</v>
      </c>
    </row>
    <row r="10" spans="2:12" ht="20.25" customHeight="1">
      <c r="B10" s="290">
        <f>'[1]Planilha Orçamentária'!B12</f>
        <v>1</v>
      </c>
      <c r="C10" s="291"/>
      <c r="D10" s="291" t="str">
        <f>'Table 1'!D9</f>
        <v>SERVIÇOS PRELIMINARES</v>
      </c>
      <c r="E10" s="138" t="s">
        <v>350</v>
      </c>
      <c r="F10" s="139">
        <v>1</v>
      </c>
      <c r="G10" s="140">
        <v>1</v>
      </c>
      <c r="H10" s="141"/>
      <c r="I10" s="141"/>
      <c r="J10" s="142"/>
      <c r="K10" s="143"/>
      <c r="L10" s="144"/>
    </row>
    <row r="11" spans="2:12" ht="20.25" customHeight="1">
      <c r="B11" s="290"/>
      <c r="C11" s="291"/>
      <c r="D11" s="291"/>
      <c r="E11" s="138" t="s">
        <v>351</v>
      </c>
      <c r="F11" s="145">
        <f>'Table 1'!J9</f>
        <v>1755.7153920000001</v>
      </c>
      <c r="G11" s="202">
        <f>G10*$F$11</f>
        <v>1755.7153920000001</v>
      </c>
      <c r="H11" s="146"/>
      <c r="I11" s="146"/>
      <c r="J11" s="147"/>
      <c r="K11" s="148"/>
      <c r="L11" s="149"/>
    </row>
    <row r="12" spans="2:12" ht="14.25" customHeight="1">
      <c r="B12" s="290">
        <f>'[1]Planilha Orçamentária'!B14</f>
        <v>2</v>
      </c>
      <c r="C12" s="291"/>
      <c r="D12" s="291" t="str">
        <f>'Table 1'!D11</f>
        <v>REMOÇÕES E DEMOLIÇÕES</v>
      </c>
      <c r="E12" s="138" t="s">
        <v>350</v>
      </c>
      <c r="F12" s="139">
        <v>1</v>
      </c>
      <c r="G12" s="150">
        <v>1</v>
      </c>
      <c r="H12" s="150"/>
      <c r="I12" s="150"/>
      <c r="J12" s="151"/>
      <c r="K12" s="152"/>
      <c r="L12" s="153"/>
    </row>
    <row r="13" spans="2:12" ht="14.25" customHeight="1">
      <c r="B13" s="290"/>
      <c r="C13" s="291"/>
      <c r="D13" s="291"/>
      <c r="E13" s="138" t="s">
        <v>351</v>
      </c>
      <c r="F13" s="145">
        <f>'Table 1'!J11</f>
        <v>6993.4299371999996</v>
      </c>
      <c r="G13" s="202">
        <f>F13*G12</f>
        <v>6993.4299371999996</v>
      </c>
      <c r="H13" s="146">
        <f>H12*F13</f>
        <v>0</v>
      </c>
      <c r="I13" s="146">
        <f>I12*F13</f>
        <v>0</v>
      </c>
      <c r="J13" s="154"/>
      <c r="K13" s="148"/>
      <c r="L13" s="149"/>
    </row>
    <row r="14" spans="2:12" ht="14.25" customHeight="1">
      <c r="B14" s="290">
        <v>3</v>
      </c>
      <c r="C14" s="291"/>
      <c r="D14" s="291" t="str">
        <f>'Table 1'!D14</f>
        <v>CARGA E TRANSPORTE</v>
      </c>
      <c r="E14" s="138" t="s">
        <v>350</v>
      </c>
      <c r="F14" s="139">
        <v>1</v>
      </c>
      <c r="G14" s="155">
        <v>1</v>
      </c>
      <c r="H14" s="140"/>
      <c r="I14" s="140"/>
      <c r="J14" s="156"/>
      <c r="K14" s="157"/>
      <c r="L14" s="158"/>
    </row>
    <row r="15" spans="2:12" ht="14.25" customHeight="1">
      <c r="B15" s="290"/>
      <c r="C15" s="291"/>
      <c r="D15" s="291"/>
      <c r="E15" s="138" t="s">
        <v>351</v>
      </c>
      <c r="F15" s="145">
        <f>'Table 1'!J14</f>
        <v>3782.2115365199998</v>
      </c>
      <c r="G15" s="202">
        <f>F15*G14</f>
        <v>3782.2115365199998</v>
      </c>
      <c r="H15" s="146">
        <f>F15*H14</f>
        <v>0</v>
      </c>
      <c r="I15" s="146">
        <f>F15*I14</f>
        <v>0</v>
      </c>
      <c r="J15" s="159"/>
      <c r="K15" s="148"/>
      <c r="L15" s="149"/>
    </row>
    <row r="16" spans="2:12" ht="14.25" customHeight="1">
      <c r="B16" s="290">
        <v>4</v>
      </c>
      <c r="C16" s="291"/>
      <c r="D16" s="291" t="str">
        <f>'Table 1'!D17</f>
        <v>INFRA E SUPERESTRUTURA</v>
      </c>
      <c r="E16" s="138" t="s">
        <v>350</v>
      </c>
      <c r="F16" s="160">
        <v>100</v>
      </c>
      <c r="G16" s="161">
        <v>0.3</v>
      </c>
      <c r="H16" s="141">
        <v>0.3</v>
      </c>
      <c r="I16" s="140">
        <v>0.4</v>
      </c>
      <c r="J16" s="156"/>
      <c r="K16" s="162"/>
      <c r="L16" s="163"/>
    </row>
    <row r="17" spans="2:12" ht="14.25" customHeight="1">
      <c r="B17" s="290"/>
      <c r="C17" s="291"/>
      <c r="D17" s="291"/>
      <c r="E17" s="138" t="s">
        <v>351</v>
      </c>
      <c r="F17" s="145">
        <f>'Table 1'!J17</f>
        <v>145178.759249016</v>
      </c>
      <c r="G17" s="201">
        <f>0.3*F17</f>
        <v>43553.627774704801</v>
      </c>
      <c r="H17" s="201">
        <f>0.3*F17</f>
        <v>43553.627774704801</v>
      </c>
      <c r="I17" s="201">
        <f>F17*I16</f>
        <v>58071.503699606401</v>
      </c>
      <c r="J17" s="164"/>
      <c r="K17" s="164"/>
      <c r="L17" s="165"/>
    </row>
    <row r="18" spans="2:12" ht="14.25" customHeight="1">
      <c r="B18" s="290">
        <v>5</v>
      </c>
      <c r="C18" s="291"/>
      <c r="D18" s="291" t="str">
        <f>'Table 1'!D30</f>
        <v>ALVENARIA</v>
      </c>
      <c r="E18" s="138" t="s">
        <v>350</v>
      </c>
      <c r="F18" s="139">
        <v>1</v>
      </c>
      <c r="G18" s="161"/>
      <c r="H18" s="140">
        <v>1</v>
      </c>
      <c r="I18" s="140"/>
      <c r="J18" s="156"/>
      <c r="K18" s="162"/>
      <c r="L18" s="144"/>
    </row>
    <row r="19" spans="2:12" ht="14.25" customHeight="1">
      <c r="B19" s="290"/>
      <c r="C19" s="291"/>
      <c r="D19" s="291"/>
      <c r="E19" s="138" t="s">
        <v>351</v>
      </c>
      <c r="F19" s="145">
        <f>'Table 1'!J30</f>
        <v>29381.982300000003</v>
      </c>
      <c r="G19" s="146"/>
      <c r="H19" s="201">
        <f>F19*H18</f>
        <v>29381.982300000003</v>
      </c>
      <c r="I19" s="164">
        <f>F19*I18</f>
        <v>0</v>
      </c>
      <c r="J19" s="164"/>
      <c r="K19" s="164"/>
      <c r="L19" s="149"/>
    </row>
    <row r="20" spans="2:12" ht="14.25" customHeight="1">
      <c r="B20" s="290">
        <v>6</v>
      </c>
      <c r="C20" s="291"/>
      <c r="D20" s="291" t="str">
        <f>'Table 1'!D34</f>
        <v>VERGAS E CONTRAVERGAS</v>
      </c>
      <c r="E20" s="138" t="s">
        <v>350</v>
      </c>
      <c r="F20" s="139">
        <v>1</v>
      </c>
      <c r="G20" s="166"/>
      <c r="H20" s="140">
        <v>1</v>
      </c>
      <c r="I20" s="140"/>
      <c r="J20" s="156"/>
      <c r="K20" s="162"/>
      <c r="L20" s="144"/>
    </row>
    <row r="21" spans="2:12" ht="14.25" customHeight="1">
      <c r="B21" s="290"/>
      <c r="C21" s="291"/>
      <c r="D21" s="291"/>
      <c r="E21" s="138" t="s">
        <v>351</v>
      </c>
      <c r="F21" s="145">
        <f>'Table 1'!J34</f>
        <v>6025.3816788000004</v>
      </c>
      <c r="G21" s="146"/>
      <c r="H21" s="201">
        <f>F21*H20</f>
        <v>6025.3816788000004</v>
      </c>
      <c r="I21" s="164">
        <f>F21*I20</f>
        <v>0</v>
      </c>
      <c r="J21" s="164"/>
      <c r="K21" s="164"/>
      <c r="L21" s="149"/>
    </row>
    <row r="22" spans="2:12" ht="14.25" customHeight="1">
      <c r="B22" s="290">
        <v>7</v>
      </c>
      <c r="C22" s="291"/>
      <c r="D22" s="291" t="str">
        <f>'Table 1'!D36</f>
        <v>ESQUADRIAS</v>
      </c>
      <c r="E22" s="138" t="s">
        <v>350</v>
      </c>
      <c r="F22" s="139">
        <v>1</v>
      </c>
      <c r="G22" s="166"/>
      <c r="H22" s="140"/>
      <c r="I22" s="140">
        <v>0.2</v>
      </c>
      <c r="J22" s="156"/>
      <c r="K22" s="162">
        <v>0.8</v>
      </c>
      <c r="L22" s="144"/>
    </row>
    <row r="23" spans="2:12" ht="14.25" customHeight="1">
      <c r="B23" s="290"/>
      <c r="C23" s="291"/>
      <c r="D23" s="291"/>
      <c r="E23" s="138" t="s">
        <v>351</v>
      </c>
      <c r="F23" s="145">
        <f>'Table 1'!J36</f>
        <v>63457.200595200004</v>
      </c>
      <c r="G23" s="146"/>
      <c r="H23" s="164"/>
      <c r="I23" s="201">
        <f>F23*I22</f>
        <v>12691.440119040002</v>
      </c>
      <c r="J23" s="164"/>
      <c r="K23" s="201">
        <f>K22*F23</f>
        <v>50765.760476160009</v>
      </c>
      <c r="L23" s="149"/>
    </row>
    <row r="24" spans="2:12" ht="14.25" customHeight="1">
      <c r="B24" s="290">
        <v>8</v>
      </c>
      <c r="C24" s="291"/>
      <c r="D24" s="291" t="str">
        <f>'Table 1'!D42</f>
        <v>PISO</v>
      </c>
      <c r="E24" s="138" t="s">
        <v>350</v>
      </c>
      <c r="F24" s="139">
        <v>1</v>
      </c>
      <c r="G24" s="166"/>
      <c r="H24" s="166"/>
      <c r="I24" s="140">
        <v>0.2</v>
      </c>
      <c r="J24" s="156">
        <v>0.2</v>
      </c>
      <c r="K24" s="162">
        <v>0.6</v>
      </c>
      <c r="L24" s="163"/>
    </row>
    <row r="25" spans="2:12" ht="14.25" customHeight="1">
      <c r="B25" s="290"/>
      <c r="C25" s="291"/>
      <c r="D25" s="291"/>
      <c r="E25" s="138" t="s">
        <v>351</v>
      </c>
      <c r="F25" s="145">
        <f>'Table 1'!J42</f>
        <v>59462.991648719995</v>
      </c>
      <c r="G25" s="146"/>
      <c r="H25" s="146"/>
      <c r="I25" s="201">
        <f>F25*I24</f>
        <v>11892.598329744</v>
      </c>
      <c r="J25" s="201">
        <f>F25*J24</f>
        <v>11892.598329744</v>
      </c>
      <c r="K25" s="201">
        <f>K24*F25</f>
        <v>35677.794989231996</v>
      </c>
      <c r="L25" s="165"/>
    </row>
    <row r="26" spans="2:12" ht="14.25" customHeight="1">
      <c r="B26" s="290">
        <v>9</v>
      </c>
      <c r="C26" s="291"/>
      <c r="D26" s="291" t="str">
        <f>'Table 1'!D46</f>
        <v>REVESTIMENTOS</v>
      </c>
      <c r="E26" s="138" t="s">
        <v>350</v>
      </c>
      <c r="F26" s="139">
        <v>1</v>
      </c>
      <c r="G26" s="166"/>
      <c r="H26" s="166"/>
      <c r="I26" s="140">
        <v>0.2</v>
      </c>
      <c r="J26" s="156">
        <v>0.8</v>
      </c>
      <c r="K26" s="162"/>
      <c r="L26" s="163"/>
    </row>
    <row r="27" spans="2:12" ht="14.25" customHeight="1">
      <c r="B27" s="290"/>
      <c r="C27" s="291"/>
      <c r="D27" s="291"/>
      <c r="E27" s="138" t="s">
        <v>351</v>
      </c>
      <c r="F27" s="145">
        <f>'Table 1'!J46</f>
        <v>93620.277048839998</v>
      </c>
      <c r="G27" s="146"/>
      <c r="H27" s="146"/>
      <c r="I27" s="201">
        <f>F27*I26</f>
        <v>18724.055409768</v>
      </c>
      <c r="J27" s="201">
        <f>F27*J26</f>
        <v>74896.221639071999</v>
      </c>
      <c r="K27" s="164"/>
      <c r="L27" s="165"/>
    </row>
    <row r="28" spans="2:12" ht="14.25" customHeight="1">
      <c r="B28" s="290">
        <v>10</v>
      </c>
      <c r="C28" s="291"/>
      <c r="D28" s="291" t="str">
        <f>'Table 1'!D55</f>
        <v>FORRO E COBERTURA</v>
      </c>
      <c r="E28" s="138" t="s">
        <v>350</v>
      </c>
      <c r="F28" s="139">
        <v>1</v>
      </c>
      <c r="G28" s="140"/>
      <c r="H28" s="156"/>
      <c r="I28" s="162">
        <v>0.3</v>
      </c>
      <c r="J28" s="162">
        <v>0.7</v>
      </c>
      <c r="K28" s="167"/>
      <c r="L28" s="144"/>
    </row>
    <row r="29" spans="2:12" ht="14.25" customHeight="1">
      <c r="B29" s="290"/>
      <c r="C29" s="291"/>
      <c r="D29" s="291"/>
      <c r="E29" s="138" t="s">
        <v>351</v>
      </c>
      <c r="F29" s="145">
        <f>'Table 1'!J55</f>
        <v>124116.17911284001</v>
      </c>
      <c r="G29" s="164">
        <f>F29*G28</f>
        <v>0</v>
      </c>
      <c r="H29" s="164">
        <f>F29*H28</f>
        <v>0</v>
      </c>
      <c r="I29" s="201">
        <f>F29*I28</f>
        <v>37234.853733852004</v>
      </c>
      <c r="J29" s="201">
        <f>F29*J28</f>
        <v>86881.325378987996</v>
      </c>
      <c r="K29" s="148"/>
      <c r="L29" s="149"/>
    </row>
    <row r="30" spans="2:12" ht="14.25" customHeight="1">
      <c r="B30" s="290">
        <v>11</v>
      </c>
      <c r="C30" s="291"/>
      <c r="D30" s="291" t="str">
        <f>'Table 1'!D62</f>
        <v>ACESSIBILIDADE</v>
      </c>
      <c r="E30" s="138" t="s">
        <v>350</v>
      </c>
      <c r="F30" s="139">
        <v>1</v>
      </c>
      <c r="G30" s="140"/>
      <c r="H30" s="156"/>
      <c r="I30" s="162"/>
      <c r="J30" s="162"/>
      <c r="K30" s="167"/>
      <c r="L30" s="162">
        <v>1</v>
      </c>
    </row>
    <row r="31" spans="2:12" ht="14.25" customHeight="1">
      <c r="B31" s="290"/>
      <c r="C31" s="291"/>
      <c r="D31" s="291"/>
      <c r="E31" s="138" t="s">
        <v>351</v>
      </c>
      <c r="F31" s="145">
        <f>'Table 1'!J62</f>
        <v>82914.903854039992</v>
      </c>
      <c r="G31" s="164">
        <f>F31*G30</f>
        <v>0</v>
      </c>
      <c r="H31" s="164">
        <f>F31*H30</f>
        <v>0</v>
      </c>
      <c r="I31" s="164">
        <f>F31*I30</f>
        <v>0</v>
      </c>
      <c r="J31" s="164"/>
      <c r="K31" s="148"/>
      <c r="L31" s="198">
        <f>F31</f>
        <v>82914.903854039992</v>
      </c>
    </row>
    <row r="32" spans="2:12" ht="14.25" customHeight="1">
      <c r="B32" s="290">
        <v>12</v>
      </c>
      <c r="C32" s="291"/>
      <c r="D32" s="291" t="str">
        <f>'Table 1'!D66</f>
        <v>PEÇAS BANHEIRO</v>
      </c>
      <c r="E32" s="138" t="s">
        <v>350</v>
      </c>
      <c r="F32" s="139">
        <v>1</v>
      </c>
      <c r="G32" s="140"/>
      <c r="H32" s="156"/>
      <c r="I32" s="162"/>
      <c r="J32" s="162"/>
      <c r="K32" s="162">
        <v>0.5</v>
      </c>
      <c r="L32" s="162">
        <v>0.5</v>
      </c>
    </row>
    <row r="33" spans="2:12" ht="14.25" customHeight="1">
      <c r="B33" s="290"/>
      <c r="C33" s="291"/>
      <c r="D33" s="291"/>
      <c r="E33" s="138" t="s">
        <v>351</v>
      </c>
      <c r="F33" s="145">
        <f>'Table 1'!J66</f>
        <v>20603.829072</v>
      </c>
      <c r="G33" s="164">
        <f>F33*G32</f>
        <v>0</v>
      </c>
      <c r="H33" s="164">
        <f>F33*H32</f>
        <v>0</v>
      </c>
      <c r="I33" s="164">
        <f>F33*I32</f>
        <v>0</v>
      </c>
      <c r="J33" s="164"/>
      <c r="K33" s="201">
        <f>0.5*F33</f>
        <v>10301.914536</v>
      </c>
      <c r="L33" s="201">
        <f>0.5*F33</f>
        <v>10301.914536</v>
      </c>
    </row>
    <row r="34" spans="2:12" ht="14.25" customHeight="1">
      <c r="B34" s="290">
        <v>13</v>
      </c>
      <c r="C34" s="291"/>
      <c r="D34" s="291" t="str">
        <f>'Table 2'!D14</f>
        <v>INSTALAÇÕES HIDROSSANITÁRIAS</v>
      </c>
      <c r="E34" s="138" t="s">
        <v>350</v>
      </c>
      <c r="F34" s="139">
        <v>1</v>
      </c>
      <c r="G34" s="140"/>
      <c r="H34" s="156"/>
      <c r="I34" s="162">
        <v>0.3</v>
      </c>
      <c r="J34" s="162">
        <v>0.3</v>
      </c>
      <c r="K34" s="162">
        <v>0.4</v>
      </c>
      <c r="L34" s="144"/>
    </row>
    <row r="35" spans="2:12" ht="14.25" customHeight="1">
      <c r="B35" s="290"/>
      <c r="C35" s="291"/>
      <c r="D35" s="291"/>
      <c r="E35" s="138" t="s">
        <v>351</v>
      </c>
      <c r="F35" s="145">
        <f>'Table 2'!J14</f>
        <v>48577.563199200005</v>
      </c>
      <c r="G35" s="164">
        <f>F35*G34</f>
        <v>0</v>
      </c>
      <c r="H35" s="164">
        <f>F35*H34</f>
        <v>0</v>
      </c>
      <c r="I35" s="201">
        <f>F35*I34</f>
        <v>14573.268959760002</v>
      </c>
      <c r="J35" s="201">
        <f>F35*J34</f>
        <v>14573.268959760002</v>
      </c>
      <c r="K35" s="201">
        <f>F35*K34</f>
        <v>19431.025279680001</v>
      </c>
      <c r="L35" s="149"/>
    </row>
    <row r="36" spans="2:12" ht="14.25" customHeight="1">
      <c r="B36" s="290">
        <v>14</v>
      </c>
      <c r="C36" s="291"/>
      <c r="D36" s="291" t="str">
        <f>'Table 2'!D48</f>
        <v>INSTALAÇÕES ELÉTRICA</v>
      </c>
      <c r="E36" s="138" t="s">
        <v>350</v>
      </c>
      <c r="F36" s="139">
        <v>1</v>
      </c>
      <c r="G36" s="140"/>
      <c r="H36" s="156"/>
      <c r="I36" s="162"/>
      <c r="J36" s="162"/>
      <c r="K36" s="162">
        <v>0.5</v>
      </c>
      <c r="L36" s="162">
        <v>0.5</v>
      </c>
    </row>
    <row r="37" spans="2:12" ht="14.25" customHeight="1">
      <c r="B37" s="290"/>
      <c r="C37" s="291"/>
      <c r="D37" s="291"/>
      <c r="E37" s="138" t="s">
        <v>351</v>
      </c>
      <c r="F37" s="145">
        <f>'Table 2'!J48</f>
        <v>23789.478972000004</v>
      </c>
      <c r="G37" s="164">
        <f>F37*G36</f>
        <v>0</v>
      </c>
      <c r="H37" s="164">
        <f>F37*H36</f>
        <v>0</v>
      </c>
      <c r="I37" s="164">
        <f>F37*I36</f>
        <v>0</v>
      </c>
      <c r="J37" s="164"/>
      <c r="K37" s="201">
        <f>0.5*F37</f>
        <v>11894.739486000002</v>
      </c>
      <c r="L37" s="201">
        <f>0.5*F37</f>
        <v>11894.739486000002</v>
      </c>
    </row>
    <row r="38" spans="2:12" ht="14.25" customHeight="1">
      <c r="B38" s="290">
        <v>15</v>
      </c>
      <c r="C38" s="291"/>
      <c r="D38" s="291" t="str">
        <f>'Table 2'!D65</f>
        <v>ENTREGA DA OBRA</v>
      </c>
      <c r="E38" s="138" t="s">
        <v>350</v>
      </c>
      <c r="F38" s="139">
        <v>1</v>
      </c>
      <c r="G38" s="140"/>
      <c r="H38" s="156"/>
      <c r="I38" s="162"/>
      <c r="J38" s="162"/>
      <c r="K38" s="167"/>
      <c r="L38" s="162">
        <v>1</v>
      </c>
    </row>
    <row r="39" spans="2:12" ht="14.25" customHeight="1">
      <c r="B39" s="290"/>
      <c r="C39" s="291"/>
      <c r="D39" s="291"/>
      <c r="E39" s="138" t="s">
        <v>351</v>
      </c>
      <c r="F39" s="145">
        <f>'Table 2'!J65</f>
        <v>5213.9831640000002</v>
      </c>
      <c r="G39" s="164">
        <f>F39*G38</f>
        <v>0</v>
      </c>
      <c r="H39" s="164">
        <f>F39*H38</f>
        <v>0</v>
      </c>
      <c r="I39" s="164">
        <f>F39*I38</f>
        <v>0</v>
      </c>
      <c r="J39" s="164"/>
      <c r="K39" s="148"/>
      <c r="L39" s="198">
        <f>F39</f>
        <v>5213.9831640000002</v>
      </c>
    </row>
    <row r="40" spans="2:12" ht="14.25" customHeight="1">
      <c r="B40" s="290">
        <v>16</v>
      </c>
      <c r="C40" s="291"/>
      <c r="D40" s="291" t="str">
        <f>'Table 2'!D67</f>
        <v>ADMINISTRAÇÃO LOCAL</v>
      </c>
      <c r="E40" s="138" t="s">
        <v>350</v>
      </c>
      <c r="F40" s="139">
        <v>1</v>
      </c>
      <c r="G40" s="140"/>
      <c r="H40" s="156"/>
      <c r="I40" s="162"/>
      <c r="J40" s="162"/>
      <c r="K40" s="167"/>
      <c r="L40" s="162">
        <v>1</v>
      </c>
    </row>
    <row r="41" spans="2:12" ht="14.25" customHeight="1">
      <c r="B41" s="290"/>
      <c r="C41" s="291"/>
      <c r="D41" s="291"/>
      <c r="E41" s="138" t="s">
        <v>351</v>
      </c>
      <c r="F41" s="145">
        <f>'Table 2'!J67</f>
        <v>7888.8156600000002</v>
      </c>
      <c r="G41" s="164">
        <f>F41*G40</f>
        <v>0</v>
      </c>
      <c r="H41" s="164">
        <f>F41*H40</f>
        <v>0</v>
      </c>
      <c r="I41" s="164">
        <f>F41*I40</f>
        <v>0</v>
      </c>
      <c r="J41" s="164"/>
      <c r="K41" s="148"/>
      <c r="L41" s="198">
        <f>F41</f>
        <v>7888.8156600000002</v>
      </c>
    </row>
    <row r="42" spans="2:12" ht="14.25" customHeight="1">
      <c r="B42" s="292" t="s">
        <v>352</v>
      </c>
      <c r="C42" s="293"/>
      <c r="D42" s="293"/>
      <c r="E42" s="168" t="s">
        <v>350</v>
      </c>
      <c r="F42" s="169">
        <v>1</v>
      </c>
      <c r="G42" s="140">
        <f t="shared" ref="G42:L42" si="0">G43/$F$43</f>
        <v>7.759806151121014E-2</v>
      </c>
      <c r="H42" s="140">
        <f t="shared" si="0"/>
        <v>0.10924884680557191</v>
      </c>
      <c r="I42" s="140">
        <f t="shared" si="0"/>
        <v>0.21194746178625137</v>
      </c>
      <c r="J42" s="140">
        <f t="shared" si="0"/>
        <v>0.26044981800690259</v>
      </c>
      <c r="K42" s="140">
        <f t="shared" si="0"/>
        <v>0.17719679548790934</v>
      </c>
      <c r="L42" s="140">
        <f t="shared" si="0"/>
        <v>0.16355901640215481</v>
      </c>
    </row>
    <row r="43" spans="2:12" ht="13.5" customHeight="1">
      <c r="B43" s="292"/>
      <c r="C43" s="293"/>
      <c r="D43" s="293"/>
      <c r="E43" s="168" t="s">
        <v>351</v>
      </c>
      <c r="F43" s="170">
        <f>F11+F13+F15+F17+F19+F21+F23+F25+F27+F29+F31+F33+F35+F37+F39+F41</f>
        <v>722762.70242037589</v>
      </c>
      <c r="G43" s="199">
        <f>G11+G13+G15+G29+G41+G17</f>
        <v>56084.984640424802</v>
      </c>
      <c r="H43" s="199">
        <f>H13+H15+H17+H19+H21</f>
        <v>78960.991753504801</v>
      </c>
      <c r="I43" s="199">
        <f>I13+I15+I17+I19+I21+I23+I25+I27+I29+I41+I35</f>
        <v>153187.7202517704</v>
      </c>
      <c r="J43" s="200">
        <f>J25+J27+J29+J35</f>
        <v>188243.414307564</v>
      </c>
      <c r="K43" s="171">
        <f>K23+K25+K33+K35+K37</f>
        <v>128071.23476707202</v>
      </c>
      <c r="L43" s="172">
        <f>L31+L33+L37+L39+L41</f>
        <v>118214.35670003999</v>
      </c>
    </row>
    <row r="44" spans="2:12" ht="14.25" customHeight="1">
      <c r="B44" s="173"/>
      <c r="C44" s="174"/>
      <c r="D44" s="174"/>
      <c r="E44" s="174"/>
      <c r="F44" s="174"/>
      <c r="G44" s="174"/>
      <c r="H44" s="174"/>
      <c r="I44" s="175"/>
      <c r="J44" s="130"/>
      <c r="K44" s="121"/>
      <c r="L44" s="131"/>
    </row>
    <row r="45" spans="2:12" ht="14.25" customHeight="1">
      <c r="B45" s="173"/>
      <c r="C45" s="176"/>
      <c r="D45" s="176"/>
      <c r="E45" s="176"/>
      <c r="F45" s="176"/>
      <c r="G45" s="176"/>
      <c r="H45" s="177"/>
      <c r="I45" s="121"/>
      <c r="J45" s="178"/>
      <c r="K45" s="121"/>
      <c r="L45" s="131"/>
    </row>
    <row r="46" spans="2:12" ht="14.25" customHeight="1">
      <c r="B46" s="179"/>
      <c r="C46" s="176"/>
      <c r="D46" s="176"/>
      <c r="E46" s="176"/>
      <c r="F46" s="176"/>
      <c r="G46" s="176"/>
      <c r="H46" s="176"/>
      <c r="I46" s="121"/>
      <c r="J46" s="130"/>
      <c r="K46" s="121"/>
      <c r="L46" s="131"/>
    </row>
    <row r="47" spans="2:12" ht="15" customHeight="1">
      <c r="B47" s="180"/>
      <c r="C47" s="176"/>
      <c r="D47" s="176"/>
      <c r="E47" s="176"/>
      <c r="F47" s="176"/>
      <c r="G47" s="176"/>
      <c r="H47" s="176"/>
      <c r="I47" s="121"/>
      <c r="J47" s="130"/>
      <c r="K47" s="121"/>
      <c r="L47" s="131"/>
    </row>
    <row r="48" spans="2:12" ht="13.5" customHeight="1">
      <c r="B48" s="181"/>
      <c r="C48" s="176"/>
      <c r="D48" s="176"/>
      <c r="E48" s="176"/>
      <c r="F48" s="176"/>
      <c r="G48" s="176"/>
      <c r="H48" s="176"/>
      <c r="I48" s="121"/>
      <c r="J48" s="130"/>
      <c r="K48" s="121"/>
      <c r="L48" s="131"/>
    </row>
    <row r="49" spans="2:12" ht="14.25" customHeight="1" thickBot="1">
      <c r="B49" s="182"/>
      <c r="C49" s="183"/>
      <c r="D49" s="183"/>
      <c r="E49" s="183"/>
      <c r="F49" s="183"/>
      <c r="G49" s="183"/>
      <c r="H49" s="184"/>
      <c r="I49" s="184"/>
      <c r="J49" s="185"/>
      <c r="K49" s="184"/>
      <c r="L49" s="186"/>
    </row>
    <row r="50" spans="2:12" ht="14.1" customHeight="1"/>
    <row r="51" spans="2:12" ht="14.1" customHeight="1"/>
    <row r="52" spans="2:12" ht="14.1" customHeight="1"/>
  </sheetData>
  <mergeCells count="59">
    <mergeCell ref="B42:D43"/>
    <mergeCell ref="B30:B31"/>
    <mergeCell ref="C30:C31"/>
    <mergeCell ref="D30:D31"/>
    <mergeCell ref="B32:B33"/>
    <mergeCell ref="C32:C33"/>
    <mergeCell ref="D32:D33"/>
    <mergeCell ref="B34:B35"/>
    <mergeCell ref="C34:C35"/>
    <mergeCell ref="D34:D35"/>
    <mergeCell ref="B28:B29"/>
    <mergeCell ref="C28:C29"/>
    <mergeCell ref="D28:D29"/>
    <mergeCell ref="B40:B41"/>
    <mergeCell ref="C40:C41"/>
    <mergeCell ref="D40:D41"/>
    <mergeCell ref="B36:B37"/>
    <mergeCell ref="C36:C37"/>
    <mergeCell ref="D36:D37"/>
    <mergeCell ref="B38:B39"/>
    <mergeCell ref="C38:C39"/>
    <mergeCell ref="D38:D39"/>
    <mergeCell ref="B24:B25"/>
    <mergeCell ref="C24:C25"/>
    <mergeCell ref="D24:D25"/>
    <mergeCell ref="B26:B27"/>
    <mergeCell ref="C26:C27"/>
    <mergeCell ref="D26:D27"/>
    <mergeCell ref="B20:B21"/>
    <mergeCell ref="C20:C21"/>
    <mergeCell ref="D20:D21"/>
    <mergeCell ref="B22:B23"/>
    <mergeCell ref="C22:C23"/>
    <mergeCell ref="D22:D23"/>
    <mergeCell ref="B16:B17"/>
    <mergeCell ref="C16:C17"/>
    <mergeCell ref="D16:D17"/>
    <mergeCell ref="B18:B19"/>
    <mergeCell ref="C18:C19"/>
    <mergeCell ref="D18:D19"/>
    <mergeCell ref="B12:B13"/>
    <mergeCell ref="C12:C13"/>
    <mergeCell ref="D12:D13"/>
    <mergeCell ref="B14:B15"/>
    <mergeCell ref="C14:C15"/>
    <mergeCell ref="D14:D15"/>
    <mergeCell ref="B8:D8"/>
    <mergeCell ref="E8:I8"/>
    <mergeCell ref="J8:L8"/>
    <mergeCell ref="B10:B11"/>
    <mergeCell ref="C10:C11"/>
    <mergeCell ref="D10:D11"/>
    <mergeCell ref="D2:J2"/>
    <mergeCell ref="B4:L4"/>
    <mergeCell ref="B6:L6"/>
    <mergeCell ref="B7:D7"/>
    <mergeCell ref="E7:F7"/>
    <mergeCell ref="G7:I7"/>
    <mergeCell ref="J7:L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Table 1</vt:lpstr>
      <vt:lpstr>Table 2</vt:lpstr>
      <vt:lpstr>Planilha1</vt:lpstr>
      <vt:lpstr>CRONGRAMA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Larissa Facchini</cp:lastModifiedBy>
  <cp:lastPrinted>2023-11-19T21:45:52Z</cp:lastPrinted>
  <dcterms:created xsi:type="dcterms:W3CDTF">2023-11-16T00:12:38Z</dcterms:created>
  <dcterms:modified xsi:type="dcterms:W3CDTF">2023-12-20T14:02:54Z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2023-07-05T00:00:00Z</vt:filetime>
  </property>
  <property fmtid="{D5CDD505-2E9C-101B-9397-08002B2CF9AE}" pid="3" name="Creator">
    <vt:lpwstr>Microsoft® Excel® 2010</vt:lpwstr>
  </property>
  <property fmtid="{D5CDD505-2E9C-101B-9397-08002B2CF9AE}" pid="4" name="LastSaved">
    <vt:filetime>2023-11-16T00:00:00Z</vt:filetime>
  </property>
  <property fmtid="{D5CDD505-2E9C-101B-9397-08002B2CF9AE}" pid="5" name="Producer">
    <vt:lpwstr>Microsoft® Excel® 2010</vt:lpwstr>
  </property>
</Properties>
</file>