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Default Extension="emf" ContentType="image/x-emf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vml" ContentType="application/vnd.openxmlformats-officedocument.vmlDrawing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ras 01\Desktop\CAIXA RUA DO SAPO\CAIXA RUA DO SAPO 05-12\ALESSANDRA 13-01\"/>
    </mc:Choice>
  </mc:AlternateContent>
  <xr:revisionPtr revIDLastSave="0" documentId="13_ncr:1_{1D285A13-360F-4EE8-AB13-42C821E67F86}" xr6:coauthVersionLast="47" xr6:coauthVersionMax="47" xr10:uidLastSave="{00000000-0000-0000-0000-000000000000}"/>
  <bookViews>
    <workbookView xWindow="-120" yWindow="-120" windowWidth="29040" windowHeight="15720" firstSheet="7" activeTab="7" xr2:uid="{00000000-000D-0000-FFFF-FFFF00000000}"/>
  </bookViews>
  <sheets>
    <sheet name="ORÇ" sheetId="1" r:id="rId1"/>
    <sheet name="CÁLCULO" sheetId="8" r:id="rId2"/>
    <sheet name="CRONO" sheetId="3" r:id="rId3"/>
    <sheet name="COMPOSIÇÕES" sheetId="7" state="hidden" r:id="rId4"/>
    <sheet name="ORÇ (2)" sheetId="10" state="hidden" r:id="rId5"/>
    <sheet name="CÁLCULO (3)" sheetId="12" state="hidden" r:id="rId6"/>
    <sheet name="CRONO (2)" sheetId="11" state="hidden" r:id="rId7"/>
    <sheet name="ORÇ NOVO (2)" sheetId="16" r:id="rId8"/>
  </sheets>
  <definedNames>
    <definedName name="_xlnm.Print_Area" localSheetId="1">CÁLCULO!$B$2:$I$44</definedName>
    <definedName name="_xlnm.Print_Area" localSheetId="5">'CÁLCULO (3)'!$B$2:$I$46</definedName>
    <definedName name="_xlnm.Print_Area" localSheetId="0">ORÇ!$B$2:$I$44</definedName>
    <definedName name="_xlnm.Print_Area" localSheetId="4">'ORÇ (2)'!$B$2:$I$46</definedName>
    <definedName name="_xlnm.Print_Area" localSheetId="7">'ORÇ NOVO (2)'!$B$1:$I$63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16" l="1"/>
  <c r="I53" i="16" s="1"/>
  <c r="I52" i="16" s="1"/>
  <c r="F53" i="16"/>
  <c r="H51" i="16"/>
  <c r="I51" i="16" s="1"/>
  <c r="H50" i="16"/>
  <c r="I50" i="16" s="1"/>
  <c r="H49" i="16"/>
  <c r="I49" i="16" s="1"/>
  <c r="F49" i="16"/>
  <c r="H48" i="16"/>
  <c r="I48" i="16" s="1"/>
  <c r="H47" i="16"/>
  <c r="I47" i="16" s="1"/>
  <c r="H46" i="16"/>
  <c r="I46" i="16" s="1"/>
  <c r="H45" i="16"/>
  <c r="I45" i="16" s="1"/>
  <c r="H44" i="16"/>
  <c r="I44" i="16" s="1"/>
  <c r="H42" i="16"/>
  <c r="I42" i="16" s="1"/>
  <c r="H41" i="16"/>
  <c r="I41" i="16" s="1"/>
  <c r="F41" i="16"/>
  <c r="H40" i="16"/>
  <c r="H39" i="16"/>
  <c r="I39" i="16" s="1"/>
  <c r="F39" i="16"/>
  <c r="H37" i="16"/>
  <c r="I37" i="16" s="1"/>
  <c r="F37" i="16"/>
  <c r="H36" i="16"/>
  <c r="F36" i="16"/>
  <c r="H35" i="16"/>
  <c r="I35" i="16" s="1"/>
  <c r="F35" i="16"/>
  <c r="H33" i="16"/>
  <c r="I33" i="16" s="1"/>
  <c r="F33" i="16"/>
  <c r="H32" i="16"/>
  <c r="I32" i="16" s="1"/>
  <c r="F32" i="16"/>
  <c r="H31" i="16"/>
  <c r="I31" i="16" s="1"/>
  <c r="F31" i="16"/>
  <c r="H30" i="16"/>
  <c r="I30" i="16" s="1"/>
  <c r="F30" i="16"/>
  <c r="H29" i="16"/>
  <c r="I29" i="16" s="1"/>
  <c r="F29" i="16"/>
  <c r="H28" i="16"/>
  <c r="I28" i="16" s="1"/>
  <c r="H27" i="16"/>
  <c r="I27" i="16" s="1"/>
  <c r="H26" i="16"/>
  <c r="I26" i="16" s="1"/>
  <c r="F26" i="16"/>
  <c r="H25" i="16"/>
  <c r="I25" i="16" s="1"/>
  <c r="H24" i="16"/>
  <c r="I24" i="16" s="1"/>
  <c r="F24" i="16"/>
  <c r="H23" i="16"/>
  <c r="I23" i="16" s="1"/>
  <c r="F23" i="16"/>
  <c r="H22" i="16"/>
  <c r="I22" i="16" s="1"/>
  <c r="H21" i="16"/>
  <c r="I21" i="16" s="1"/>
  <c r="H20" i="16"/>
  <c r="I20" i="16" s="1"/>
  <c r="H19" i="16"/>
  <c r="I19" i="16" s="1"/>
  <c r="H18" i="16"/>
  <c r="I18" i="16" s="1"/>
  <c r="H16" i="16"/>
  <c r="I16" i="16" s="1"/>
  <c r="I15" i="16" s="1"/>
  <c r="D16" i="16"/>
  <c r="H14" i="16"/>
  <c r="I14" i="16" s="1"/>
  <c r="H13" i="16"/>
  <c r="I13" i="16" s="1"/>
  <c r="H12" i="16"/>
  <c r="I12" i="16" s="1"/>
  <c r="H11" i="16"/>
  <c r="I11" i="16" s="1"/>
  <c r="I9" i="16"/>
  <c r="I8" i="16" s="1"/>
  <c r="H9" i="16"/>
  <c r="I36" i="16" l="1"/>
  <c r="I40" i="16"/>
  <c r="I38" i="16" s="1"/>
  <c r="I10" i="16"/>
  <c r="I17" i="16"/>
  <c r="I43" i="16"/>
  <c r="I34" i="16"/>
  <c r="I54" i="16" l="1"/>
  <c r="F36" i="12" l="1"/>
  <c r="C35" i="12"/>
  <c r="C34" i="12"/>
  <c r="D32" i="12"/>
  <c r="C32" i="12"/>
  <c r="D31" i="12"/>
  <c r="F30" i="12"/>
  <c r="F29" i="12"/>
  <c r="F28" i="12"/>
  <c r="D27" i="12"/>
  <c r="F25" i="12"/>
  <c r="F24" i="12"/>
  <c r="H23" i="12"/>
  <c r="I23" i="12" s="1"/>
  <c r="I22" i="12"/>
  <c r="H21" i="12"/>
  <c r="I21" i="12" s="1"/>
  <c r="H20" i="12"/>
  <c r="I20" i="12" s="1"/>
  <c r="H19" i="12"/>
  <c r="I19" i="12" s="1"/>
  <c r="F17" i="12"/>
  <c r="D17" i="12"/>
  <c r="F36" i="10"/>
  <c r="F30" i="10"/>
  <c r="F29" i="10"/>
  <c r="F28" i="10"/>
  <c r="F25" i="10"/>
  <c r="F24" i="10"/>
  <c r="F17" i="10"/>
  <c r="M33" i="7"/>
  <c r="M32" i="7"/>
  <c r="M27" i="7"/>
  <c r="M28" i="7" s="1"/>
  <c r="M17" i="7"/>
  <c r="M18" i="7"/>
  <c r="M19" i="7"/>
  <c r="M20" i="7"/>
  <c r="M21" i="7"/>
  <c r="M22" i="7"/>
  <c r="M16" i="7"/>
  <c r="M38" i="7"/>
  <c r="M39" i="7" s="1"/>
  <c r="M37" i="7"/>
  <c r="M44" i="7"/>
  <c r="M45" i="7"/>
  <c r="M46" i="7"/>
  <c r="M47" i="7"/>
  <c r="M43" i="7"/>
  <c r="M54" i="7"/>
  <c r="M55" i="7"/>
  <c r="M53" i="7"/>
  <c r="M52" i="7"/>
  <c r="I20" i="11"/>
  <c r="A20" i="11"/>
  <c r="M23" i="7" l="1"/>
  <c r="G12" i="10" s="1"/>
  <c r="H12" i="10" s="1"/>
  <c r="I12" i="10" s="1"/>
  <c r="M48" i="7"/>
  <c r="M56" i="7"/>
  <c r="G32" i="10" s="1"/>
  <c r="H32" i="10" s="1"/>
  <c r="I32" i="10" s="1"/>
  <c r="I31" i="10" s="1"/>
  <c r="B21" i="11" s="1"/>
  <c r="H21" i="11" s="1"/>
  <c r="I21" i="11" s="1"/>
  <c r="M60" i="7"/>
  <c r="M65" i="7" s="1"/>
  <c r="G34" i="10" s="1"/>
  <c r="H34" i="10" s="1"/>
  <c r="I34" i="10" s="1"/>
  <c r="M69" i="7"/>
  <c r="M74" i="7" s="1"/>
  <c r="G35" i="10" s="1"/>
  <c r="H35" i="10" s="1"/>
  <c r="I35" i="10" s="1"/>
  <c r="I18" i="11"/>
  <c r="I16" i="11"/>
  <c r="I14" i="11"/>
  <c r="I10" i="11"/>
  <c r="I12" i="11"/>
  <c r="A22" i="11"/>
  <c r="A18" i="11"/>
  <c r="A16" i="11"/>
  <c r="A14" i="11"/>
  <c r="A12" i="11"/>
  <c r="A10" i="11"/>
  <c r="H36" i="10"/>
  <c r="H30" i="10"/>
  <c r="I30" i="10" s="1"/>
  <c r="H29" i="10"/>
  <c r="I29" i="10" s="1"/>
  <c r="H28" i="10"/>
  <c r="G26" i="10"/>
  <c r="H26" i="10" s="1"/>
  <c r="I26" i="10" s="1"/>
  <c r="H25" i="10"/>
  <c r="H24" i="10"/>
  <c r="H23" i="10"/>
  <c r="I23" i="10" s="1"/>
  <c r="H22" i="10"/>
  <c r="I22" i="10" s="1"/>
  <c r="H21" i="10"/>
  <c r="I21" i="10" s="1"/>
  <c r="H20" i="10"/>
  <c r="I20" i="10" s="1"/>
  <c r="H19" i="10"/>
  <c r="I19" i="10" s="1"/>
  <c r="G17" i="10"/>
  <c r="H17" i="10" s="1"/>
  <c r="D17" i="10"/>
  <c r="G15" i="10"/>
  <c r="H15" i="10" s="1"/>
  <c r="I15" i="10" s="1"/>
  <c r="G14" i="10"/>
  <c r="H14" i="10" s="1"/>
  <c r="I14" i="10" s="1"/>
  <c r="H13" i="10"/>
  <c r="I13" i="10" s="1"/>
  <c r="H10" i="10"/>
  <c r="I10" i="10" s="1"/>
  <c r="I9" i="10" s="1"/>
  <c r="B11" i="11" s="1"/>
  <c r="F11" i="11" s="1"/>
  <c r="L29" i="8"/>
  <c r="F17" i="8"/>
  <c r="F17" i="1" s="1"/>
  <c r="I28" i="10" l="1"/>
  <c r="I36" i="10"/>
  <c r="I33" i="10" s="1"/>
  <c r="E11" i="11"/>
  <c r="G11" i="11"/>
  <c r="H11" i="11"/>
  <c r="C11" i="11"/>
  <c r="D11" i="11"/>
  <c r="I24" i="10"/>
  <c r="I27" i="10"/>
  <c r="B19" i="11" s="1"/>
  <c r="I11" i="10"/>
  <c r="B13" i="11" s="1"/>
  <c r="I17" i="10"/>
  <c r="I16" i="10" s="1"/>
  <c r="B15" i="11" s="1"/>
  <c r="F15" i="11" s="1"/>
  <c r="I25" i="10"/>
  <c r="B23" i="11" l="1"/>
  <c r="H23" i="11" s="1"/>
  <c r="I11" i="11"/>
  <c r="H19" i="11"/>
  <c r="G19" i="11"/>
  <c r="F19" i="11"/>
  <c r="E19" i="11"/>
  <c r="D19" i="11"/>
  <c r="C19" i="11"/>
  <c r="C15" i="11"/>
  <c r="G13" i="11"/>
  <c r="F13" i="11"/>
  <c r="E13" i="11"/>
  <c r="D13" i="11"/>
  <c r="H13" i="11"/>
  <c r="D15" i="11"/>
  <c r="C13" i="11"/>
  <c r="H15" i="11"/>
  <c r="G15" i="11"/>
  <c r="E15" i="11"/>
  <c r="I18" i="10"/>
  <c r="I37" i="10" s="1"/>
  <c r="H13" i="1"/>
  <c r="I13" i="1" s="1"/>
  <c r="H10" i="1"/>
  <c r="I10" i="1" s="1"/>
  <c r="I9" i="1" s="1"/>
  <c r="D17" i="8"/>
  <c r="G26" i="1"/>
  <c r="H26" i="1" s="1"/>
  <c r="I26" i="1" s="1"/>
  <c r="G17" i="1"/>
  <c r="D17" i="1"/>
  <c r="G15" i="1"/>
  <c r="H15" i="1" s="1"/>
  <c r="I15" i="1" s="1"/>
  <c r="G14" i="1"/>
  <c r="H14" i="1" s="1"/>
  <c r="I14" i="1" s="1"/>
  <c r="G12" i="1"/>
  <c r="H34" i="1"/>
  <c r="I34" i="1" s="1"/>
  <c r="B25" i="11" l="1"/>
  <c r="J37" i="10"/>
  <c r="G23" i="11"/>
  <c r="I23" i="11" s="1"/>
  <c r="I15" i="11"/>
  <c r="I19" i="11"/>
  <c r="B17" i="11"/>
  <c r="A18" i="3"/>
  <c r="H23" i="8"/>
  <c r="I23" i="8" s="1"/>
  <c r="I22" i="8"/>
  <c r="H21" i="8"/>
  <c r="I21" i="8" s="1"/>
  <c r="H20" i="8"/>
  <c r="I20" i="8" s="1"/>
  <c r="H19" i="8"/>
  <c r="I19" i="8" s="1"/>
  <c r="H24" i="1"/>
  <c r="H25" i="1"/>
  <c r="A16" i="3"/>
  <c r="A14" i="3"/>
  <c r="A12" i="3"/>
  <c r="A10" i="3"/>
  <c r="H32" i="1"/>
  <c r="H30" i="1"/>
  <c r="H29" i="1"/>
  <c r="H28" i="1"/>
  <c r="H23" i="1"/>
  <c r="H22" i="1"/>
  <c r="H20" i="1"/>
  <c r="I20" i="1" s="1"/>
  <c r="H21" i="1"/>
  <c r="H19" i="1"/>
  <c r="I19" i="1" s="1"/>
  <c r="H17" i="1"/>
  <c r="I17" i="1" s="1"/>
  <c r="I16" i="1" s="1"/>
  <c r="B13" i="3" s="1"/>
  <c r="H12" i="1"/>
  <c r="I12" i="1" s="1"/>
  <c r="I11" i="1" s="1"/>
  <c r="B11" i="3" l="1"/>
  <c r="G17" i="11"/>
  <c r="H17" i="11"/>
  <c r="H25" i="11" s="1"/>
  <c r="D17" i="11"/>
  <c r="C17" i="11"/>
  <c r="C25" i="11" s="1"/>
  <c r="E17" i="11"/>
  <c r="E25" i="11" s="1"/>
  <c r="F17" i="11"/>
  <c r="F25" i="11" s="1"/>
  <c r="H33" i="1"/>
  <c r="I33" i="1" s="1"/>
  <c r="F24" i="11" l="1"/>
  <c r="E24" i="11"/>
  <c r="C24" i="11"/>
  <c r="I17" i="11"/>
  <c r="G25" i="11"/>
  <c r="I30" i="1"/>
  <c r="I28" i="1"/>
  <c r="I23" i="1"/>
  <c r="I22" i="1"/>
  <c r="I32" i="1"/>
  <c r="I29" i="1"/>
  <c r="I25" i="1"/>
  <c r="I24" i="1"/>
  <c r="I18" i="1" s="1"/>
  <c r="I21" i="1"/>
  <c r="G24" i="11" l="1"/>
  <c r="I31" i="1"/>
  <c r="B15" i="3"/>
  <c r="F15" i="3" s="1"/>
  <c r="I27" i="1"/>
  <c r="I14" i="3"/>
  <c r="F13" i="3"/>
  <c r="I12" i="3"/>
  <c r="C11" i="3"/>
  <c r="I11" i="3" s="1"/>
  <c r="B19" i="3" l="1"/>
  <c r="G19" i="3" s="1"/>
  <c r="I19" i="3" s="1"/>
  <c r="I35" i="1"/>
  <c r="E15" i="3"/>
  <c r="B17" i="3"/>
  <c r="D17" i="3" s="1"/>
  <c r="C15" i="3"/>
  <c r="D15" i="3"/>
  <c r="E13" i="3"/>
  <c r="C13" i="3"/>
  <c r="D13" i="3"/>
  <c r="B21" i="3" l="1"/>
  <c r="D21" i="3"/>
  <c r="F17" i="3"/>
  <c r="F21" i="3" s="1"/>
  <c r="E17" i="3"/>
  <c r="E21" i="3" s="1"/>
  <c r="C17" i="3"/>
  <c r="C21" i="3" s="1"/>
  <c r="G17" i="3"/>
  <c r="G21" i="3" s="1"/>
  <c r="I15" i="3"/>
  <c r="I13" i="3"/>
  <c r="C20" i="3" l="1"/>
  <c r="F20" i="3"/>
  <c r="E20" i="3"/>
  <c r="I17" i="3"/>
  <c r="D20" i="3"/>
  <c r="G20" i="3"/>
  <c r="I21" i="3" l="1"/>
  <c r="I20" i="3" s="1"/>
  <c r="D25" i="11"/>
  <c r="H24" i="11"/>
  <c r="I13" i="11"/>
  <c r="D24" i="11" l="1"/>
  <c r="I25" i="11"/>
  <c r="I24" i="11" s="1"/>
</calcChain>
</file>

<file path=xl/sharedStrings.xml><?xml version="1.0" encoding="utf-8"?>
<sst xmlns="http://schemas.openxmlformats.org/spreadsheetml/2006/main" count="897" uniqueCount="256">
  <si>
    <t>PLANILHA ORÇAMENTÁRIA DE CUSTOS</t>
  </si>
  <si>
    <t>BDI =</t>
  </si>
  <si>
    <t>ITEM</t>
  </si>
  <si>
    <t>CÓDIGO</t>
  </si>
  <si>
    <t>DESCRIÇÃO</t>
  </si>
  <si>
    <t>UNIDADE</t>
  </si>
  <si>
    <t>UNITÁRIO SEM BDI</t>
  </si>
  <si>
    <t>UNITÁRIO COM BDI</t>
  </si>
  <si>
    <t>TOTAL</t>
  </si>
  <si>
    <t>TOTAL DO ITEM</t>
  </si>
  <si>
    <t>2.1</t>
  </si>
  <si>
    <t>REMOÇÃO DE PAVIMENTO</t>
  </si>
  <si>
    <t>3.1</t>
  </si>
  <si>
    <t>M2</t>
  </si>
  <si>
    <t>4.1</t>
  </si>
  <si>
    <t>M3</t>
  </si>
  <si>
    <t>4.2</t>
  </si>
  <si>
    <t>4.3</t>
  </si>
  <si>
    <t xml:space="preserve">TUBO DE CONCRETO PARA REDES COLETORAS DE ÁGUAS PLUVIAIS, DIÂMETRO DE 400 M M, JUNTA RÍGIDA, INSTALADO EM LOCAL COM BAIXO NÍVEL DE INTERFERÊNCIAS - FORNECIMENTO E ASSENTAMENTO. </t>
  </si>
  <si>
    <t>M</t>
  </si>
  <si>
    <t xml:space="preserve">CAIXA PARA BOCA DE LOBO SIMPLES RETANGULAR, EM ALVENARIA COM BLOCOS DE CONCRETO, DIMENSÕES INTERNAS: 0,6X1X1,2 M. </t>
  </si>
  <si>
    <t>EXECUÇÃO DO PAVIMENTO</t>
  </si>
  <si>
    <t>5.1</t>
  </si>
  <si>
    <t>M3XKM</t>
  </si>
  <si>
    <t>SINALIZAÇÃO VERTICAL</t>
  </si>
  <si>
    <t>TOTAL COM BDI</t>
  </si>
  <si>
    <t>_________________________________</t>
  </si>
  <si>
    <t>THAÍS LOPES DE CASTRO</t>
  </si>
  <si>
    <t>CLOVES DA SILVA BOTELHO</t>
  </si>
  <si>
    <t xml:space="preserve">ENGENHEIRA CIVIL </t>
  </si>
  <si>
    <t>PREFEITO MUNICIPAL</t>
  </si>
  <si>
    <r>
      <t>CREA- 141895826-3</t>
    </r>
    <r>
      <rPr>
        <b/>
        <sz val="10"/>
        <color indexed="8"/>
        <rFont val="Calibri"/>
        <family val="2"/>
        <scheme val="minor"/>
      </rPr>
      <t xml:space="preserve"> </t>
    </r>
  </si>
  <si>
    <t>1.1</t>
  </si>
  <si>
    <t xml:space="preserve">  </t>
  </si>
  <si>
    <t>PLACA DE SINALIZAÇÃO EM CHAPA DE AÇO NUM 16 COM PINTURA REFLETIVA COM TUBO DE AÇO GALVANIZADO, FORNECIMENTO E INSTALAÇÃO ( PLACA OCTOGONAL)</t>
  </si>
  <si>
    <t>ENGENHEIRA CIVIL</t>
  </si>
  <si>
    <t xml:space="preserve">CREA- 141895826-3 </t>
  </si>
  <si>
    <r>
      <t xml:space="preserve">                                         MUNICIPIO  DE  MIRADOURO</t>
    </r>
    <r>
      <rPr>
        <b/>
        <sz val="20"/>
        <color indexed="17"/>
        <rFont val="Arial"/>
        <family val="2"/>
      </rPr>
      <t xml:space="preserve"> </t>
    </r>
  </si>
  <si>
    <t xml:space="preserve">                                                                               SECRETARIA DE OBRAS </t>
  </si>
  <si>
    <t xml:space="preserve">                                                                                                                       PRAÇA SANTA RITA 288 - CENTRO - MIRADOURO - MG </t>
  </si>
  <si>
    <t xml:space="preserve">                                                                                                                     CEP 36893-000   TEL- (32) 3753 1160 - RAMAL - 210</t>
  </si>
  <si>
    <t>CRONOGRAMA FÍSICO-FINANCEIRO</t>
  </si>
  <si>
    <r>
      <t>CONVENENTE:</t>
    </r>
    <r>
      <rPr>
        <sz val="10"/>
        <rFont val="Arial"/>
        <family val="2"/>
      </rPr>
      <t xml:space="preserve"> Prefeitura Municipal de Miradouro</t>
    </r>
  </si>
  <si>
    <t>ETAPAS</t>
  </si>
  <si>
    <t>Físico / Financeiro</t>
  </si>
  <si>
    <t>Mês 1</t>
  </si>
  <si>
    <t>Mês 2</t>
  </si>
  <si>
    <t>Mês 3</t>
  </si>
  <si>
    <t>Mês 4</t>
  </si>
  <si>
    <t>Mês 5</t>
  </si>
  <si>
    <t>Total</t>
  </si>
  <si>
    <t>Físico %</t>
  </si>
  <si>
    <t>3.2</t>
  </si>
  <si>
    <t>3.3</t>
  </si>
  <si>
    <t>3.4</t>
  </si>
  <si>
    <t>3.5</t>
  </si>
  <si>
    <t>QUANT</t>
  </si>
  <si>
    <t xml:space="preserve">SERVIÇOS PRELIMINARES </t>
  </si>
  <si>
    <t>ESCAVAÇÃO MECÂNICA DE VALAS COM PROFUNDIDADE MAIOR
QUE 1,5M E MENOR OU IGUAL 3,0M, INCLUSIVE CARGA EM
CAMINHÃO, EXCLUSIVE TRANSPORTE E DESCARGAESCAVAÇÃO MECÂNICA DE VALAS COM PROFUNDIDADE MAIOR
QUE 1,5M E MENOR OU IGUAL 3,0M, INCLUSIVE CARGA EM
CAMINHÃO, EXCLUSIVE TRANSPORTE E DESCARGA</t>
  </si>
  <si>
    <t>ED-51116</t>
  </si>
  <si>
    <t xml:space="preserve">LASTRO DE BRITA COM PEDRA BRITADA NÚMERO 2 E 3,
INCLUSIVE ADENSAMENTO E APILOAMENTO MANUAL
 </t>
  </si>
  <si>
    <t>REATERRO MANUAL DE VALA, INCLUSIVE ESPALHAMENTO E
COMPACTAÇÃO MECANIZADA COM PLACA VIBRATÓRIA</t>
  </si>
  <si>
    <t>ED-51121</t>
  </si>
  <si>
    <t>ED-49813</t>
  </si>
  <si>
    <t>ED-48850</t>
  </si>
  <si>
    <t>ED-48676</t>
  </si>
  <si>
    <t>ED-42977</t>
  </si>
  <si>
    <t>ED-42978</t>
  </si>
  <si>
    <r>
      <t xml:space="preserve">TOTAL COM   </t>
    </r>
    <r>
      <rPr>
        <b/>
        <sz val="9"/>
        <color indexed="10"/>
        <rFont val="Arial"/>
        <family val="2"/>
      </rPr>
      <t>BDI    DE 30,72%</t>
    </r>
  </si>
  <si>
    <r>
      <t xml:space="preserve">OBRA: </t>
    </r>
    <r>
      <rPr>
        <sz val="10"/>
        <rFont val="Arial"/>
        <family val="2"/>
      </rPr>
      <t>PAVIMENTAÇÃO EM BLOCOS DE CONCRETO SEXTAVADO</t>
    </r>
  </si>
  <si>
    <t xml:space="preserve">PLACA DE SINALIZAÇÃO EM CHAPA DE AÇO NUM 16 COM PINTURA REFLETIVA COM TUBO DE AÇO GALVANIZADO, FORNECIMENTO E INSTALAÇÃO (PLACA CIRCULAR)
</t>
  </si>
  <si>
    <t>MEMÓRIA DE CÁLCULO</t>
  </si>
  <si>
    <t>5.2</t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</si>
  <si>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>RUA ANTÔNIO DE MATTOS LIMA, RUA PADRE ALFREDO KOBAL, RUA FRANCISCO PEREIRA LEITE, RUA JOÃO EZEQUIEL SILVEIRA, RUA MIGUEL GONÇALVES, BAIRRO CENTRO, MIRADOURO - MG</t>
    </r>
  </si>
  <si>
    <r>
      <t xml:space="preserve">LOCAL: </t>
    </r>
    <r>
      <rPr>
        <sz val="10"/>
        <rFont val="Arial"/>
        <family val="2"/>
      </rPr>
      <t>RUA ANTÔNIO DE MATTOS LIMA, RUA PADRE ALFREDO KOBAL, RUA FRANCISCO PEREIRA LEITE, RUA JOÃO EZEQUIEL SILVEIRA, RUA MIGUEL GONÇALVES, BAIRRO CENTRO, MIRADOURO - MG</t>
    </r>
  </si>
  <si>
    <r>
      <t xml:space="preserve">OBRA:LOCAL: </t>
    </r>
    <r>
      <rPr>
        <sz val="10"/>
        <rFont val="Arial"/>
        <family val="2"/>
      </rPr>
      <t>RUA ANTÔNIO DE MATTOS LIMA, RUA PADRE ALFREDO KOBAL, RUA FRANCISCO PEREIRA LEITE, RUA JOÃO EZEQUIEL SILVEIRA, RUA MIGUEL GONÇALVES, BAIRRO CENTRO, MIRADOURO - MG</t>
    </r>
  </si>
  <si>
    <t>RUA ANTÔNIO DE MATTOS LIMA=280,22m²                                         RUA PADRE ALFREDO KOBAL= 770,50m²                                           RUA FRANCISCO PEREIRA LEITE=547,90m²                                        RUA JOÃO EZEQUIEL SILVEIRA=973,40m²                       RUA MIGUEL GONÇALVES=648,00m²</t>
  </si>
  <si>
    <t>RUA ANTÔNIO DE MATTOS LIMA= 111,20m                                           RUA PADRE ALFREDO KOBAL=180,00m                                      RUA FRANCISCO PEREIRA LEITE=167,00m                                       RUA JOÃO EZEQUIEL SILVEIRA=256,00m                             RUA MIGUEL GONÇALVES=200,00m</t>
  </si>
  <si>
    <t>RUA ANTÔNIO DE MATTOS LIMA= 313,58m²                                         RUA PADRE ALFREDO KOBAL= 824,50m²                                          RUA FRANCISCO PEREIRA LEITE=583,90m²                                        RUA JOÃO EZEQUIEL SILVEIRA=1050,20m²                         RUA MIGUEL GONÇALVES=708,00m²</t>
  </si>
  <si>
    <t>RUA ANTÔNIO DE MATTOS LIMA=10,00m                                           RUA PADRE ALFREDO KOBAL=20,00m                                            RUA FRANCISCO PEREIRA LEITE=30,00m                                            RUA JOÃO EZEQUIEL SILVEIRA=30,00m                                          RUA MIGUEL GONÇALVES=30,00m</t>
  </si>
  <si>
    <t>RUA ANTÔNIO DE MATTOS LIMA=1                                          RUA PADRE ALFREDO KOBAL=2                                           RUA FRANCISCO PEREIRA LEITE=1                                        RUA JOÃO EZEQUIEL SILVEIRA=2                                   RUA MIGUEL GONÇALVES=1</t>
  </si>
  <si>
    <t>RUA ANTÔNIO DE MATTOS LIMA=1                                          RUA PADRE ALFREDO KOBAL= 1                                          RUA FRANCISCO PEREIRA LEITE=1                                        RUA JOÃO EZEQUIEL SILVEIRA= 2                                  RUA MIGUEL GONÇALVES=1</t>
  </si>
  <si>
    <t>PINTURA EPÓXI EM PISO, DUAS (2) DEMÃOS, EXCLUSIVE PRIMER EPÓXI, INCLUSIVE LIMPEZA DA SUPERFÍCIE A SER APLICADO MATERIA</t>
  </si>
  <si>
    <t xml:space="preserve">ED-9937 </t>
  </si>
  <si>
    <t>5.3</t>
  </si>
  <si>
    <t xml:space="preserve">RUA ANTÔNIO DE MATTOS LIMA=6,40m X 4,50m=28,80                                         RUA PADRE ALFREDO KOBAL=10,60m X 4,50m=47,70                                      RUA FRANCISCO PEREIRA LEITE=7,35m X 4,50m=33,08                                     </t>
  </si>
  <si>
    <t>EXECUÇÃO DE SARJETA DE CONCRETO USINADO, MOLDADA IN LOCO EM TRECHO RETO, 
30 CM BASE X 10 CM ALTURA. AF_01/2024</t>
  </si>
  <si>
    <t>ASSENTAMENTO DE GUIA (MEIO-FIO) EM TRECHO RETO, CONFECCIONADA EM CONCRETO PRÉ-FABRICADO, DIMENSÕES 100X15X13X30 CM (COMPRIMENTO X BASE INFERIOR X BASE SUPERIOR X ALTURA). AF_01/2024</t>
  </si>
  <si>
    <t>EXECUÇÃO DE PAVIMENTO EM PISO INTERTRAVADO, COM BLOCO SEXTAVADO DE 25 X 25 CM, ESPESSURA 8 CM. AF_10/2022</t>
  </si>
  <si>
    <t>TRANSPORTE COM CAMINHÃO BASCULANTE DE 18 M³, EM VIA URBANA PAVIMENTADA, DMT ATÉ 30 KM (UNIDADE: M3XKM). AF_07/2020</t>
  </si>
  <si>
    <t>REGULARIZAÇÃO E COMPACTAÇÃO DE SUBLEITO DE SOLO PREDOMINANTEMENTE ARGILOSO. AF_11/2019</t>
  </si>
  <si>
    <t>RECOMPOSIÇÃO PARA BOCAS DE LOBO
EXISTENTE</t>
  </si>
  <si>
    <t>COMPOSIÇÃO</t>
  </si>
  <si>
    <t>ADMINISTRAÇÃO LOCAL</t>
  </si>
  <si>
    <t>ENGENHEIRO CIVIL DE OBRA JUNIOR COM
ENCARGOS COMPLEMENTARES</t>
  </si>
  <si>
    <t>HORA</t>
  </si>
  <si>
    <t>FORNECIMENTO E INSTALAÇÃO DE PLACA DE
OBRA EM CHAPA DE AÇO GALVANIZADO</t>
  </si>
  <si>
    <t>LOCAÇAO DE CONTAINER 2,30 X 6,00 M, ALT. 2,50
M, PARA ESCRITORIO, SEM DIVISORIAS
INTERNAS E SEM SANITARIO</t>
  </si>
  <si>
    <t>MOBILIZAÇÃO DE CONTAINER, INCLUSIVE
INSTALAÇÃO E TRANSPORTE COM CAMINHÃO
GUINDAUTO (MUNCK)</t>
  </si>
  <si>
    <t>2.2</t>
  </si>
  <si>
    <t>2.3</t>
  </si>
  <si>
    <t>2.4</t>
  </si>
  <si>
    <t xml:space="preserve">            MUNICIPIO  DE  MIRADOURO
                  SECRETARIA DE OBRAS 
                   PRAÇA SANTA RITA 288 - CENTRO - MIRADOURO - MG 
                     CEP 36893-000   TEL- (32) 3753 1160 - RAMAL - 210</t>
  </si>
  <si>
    <t>COMPOSIÇÕES</t>
  </si>
  <si>
    <r>
      <t xml:space="preserve">OBRA: </t>
    </r>
    <r>
      <rPr>
        <sz val="12"/>
        <rFont val="Arial"/>
        <family val="2"/>
      </rPr>
      <t xml:space="preserve">PAVIMENTAÇÃO EM BLOCOS DE CONCRETO SEXTAVADO EM DIVERSAS RUAS   </t>
    </r>
    <r>
      <rPr>
        <b/>
        <sz val="12"/>
        <rFont val="Arial"/>
        <family val="2"/>
      </rPr>
      <t/>
    </r>
  </si>
  <si>
    <r>
      <rPr>
        <b/>
        <sz val="12"/>
        <color theme="1"/>
        <rFont val="Arial"/>
        <family val="2"/>
      </rPr>
      <t>DATA BASE:</t>
    </r>
    <r>
      <rPr>
        <sz val="12"/>
        <color theme="1"/>
        <rFont val="Arial"/>
        <family val="2"/>
      </rPr>
      <t xml:space="preserve"> SINAPI ABRIL 2024/ SETOP AGOSTO 2023</t>
    </r>
  </si>
  <si>
    <t>FORNECIMENTO E INSTALAÇÃO DE PLACA DE OBRA EM CHAPA DE AÇO GALVANIZADO</t>
  </si>
  <si>
    <t>VALOR UNITÁRIO</t>
  </si>
  <si>
    <t>CUSTO UNITÁRIO</t>
  </si>
  <si>
    <t>SINAPI-I</t>
  </si>
  <si>
    <t>SARRAFO *2,5 X 7,5* CM EM PINUS, MISTA OU EQUIVALENTE DA REGIAO - BRUTA.</t>
  </si>
  <si>
    <t>PLACA DE OBRA (PARA CONSTRUCAO CIVIL) EM CHAPA GALVANIZADA *N. 22*, ADESIVADA, DE *2,0 X 1,125* M. (TAM 1,5X3,00 M)</t>
  </si>
  <si>
    <t xml:space="preserve"> M2 </t>
  </si>
  <si>
    <t>PREGO DE ACO POLIDO COM CABECA 18 X 30 (2 3/4 X 10).</t>
  </si>
  <si>
    <t>KG</t>
  </si>
  <si>
    <t>SINAPI</t>
  </si>
  <si>
    <t xml:space="preserve"> 94962
</t>
  </si>
  <si>
    <t xml:space="preserve">CONCRETO MAGRO PARA LASTRO, TRAÇO 1:4,5:4,5 (EM MASSA SECA DE CIMENTO/ AREIA MÉDIA/ BRITA 1) - PREPARO MECÂNICO COM BETONEIRA 400 L. </t>
  </si>
  <si>
    <t>PONTALETE *7,5 X 7,5* CM EM PINUS, MISTA OU EQUIVALENTE DA REGIAO - BRUTA.</t>
  </si>
  <si>
    <t>CARPINTEIRO DE FORMAS COM ENCARGOS COMPLEMENTARES.</t>
  </si>
  <si>
    <t xml:space="preserve"> H</t>
  </si>
  <si>
    <t>SERVENTE COM ENCARGOS COMPLEMENTARES.</t>
  </si>
  <si>
    <t xml:space="preserve">TOTAL </t>
  </si>
  <si>
    <t>MOBILIZAÇÃO DE CONTAINER, INCLUSIVE 
INSTALAÇÃO E TRANSPORTE COM CAMINHÃO GUINDAUTO (MUNCK)</t>
  </si>
  <si>
    <t>SETOP</t>
  </si>
  <si>
    <t>ED-50137</t>
  </si>
  <si>
    <t>DESMOBILIZAÇÃO DE CONTAINER, INCLUSIVE 
INSTALAÇÃO E TRANSPORTE COM CAMINHÃO GUINDAUTO (MUNCK)</t>
  </si>
  <si>
    <t>REMOÇÃO MECANIZADA DE PAVIMENTO EM PARALELEPÍPEDO, COM RETRO-ESCAVADEIRA, INCLUÍNDO CARGA, DESCARGA E TRANSPORTE DOS MATERIAIS REMOVIDOS</t>
  </si>
  <si>
    <t>COEFICIENTE</t>
  </si>
  <si>
    <t>ED-51132</t>
  </si>
  <si>
    <t>CARGA DE MATERIAL DE QUALQUER NATUREZA SOBRE CAMINHÃO - MECÂNICA</t>
  </si>
  <si>
    <t>M3xKM</t>
  </si>
  <si>
    <t>RECOMPOSIÇÃO PARA BOCAS DE LOBO EXISTENTE</t>
  </si>
  <si>
    <t>DEMOLIÇÃO DE ARGAMASSAS, DE FORMA MANUAL, SEM REAPROVEITAMENTO. AF_12/2017</t>
  </si>
  <si>
    <t xml:space="preserve">CONCRETO FCK = 25MPA, TRAÇO 1:2,3:2,7 (CIMENTO/ AREIA MÉDIA/ BRITA 1) - PREPARO MECÂNICO COM BETONEIRA 400 L. </t>
  </si>
  <si>
    <t xml:space="preserve">M3 </t>
  </si>
  <si>
    <t>TABUA APARELHADA *2,5 X 30* CM, EM MACARANDUBA, ANGELIM OU EQUIVALENTE DA  REGIAO</t>
  </si>
  <si>
    <t>PEDREIRO COM ENCARGOS COMPLEMENTARES.</t>
  </si>
  <si>
    <t xml:space="preserve">PINTURA DE PISO COM TINTA ACRÍLICA, APLICAÇÃO MANUAL, 2 DEMÃOS, INCLUS M2 CR 14,49 O FUNDO PREPARADOR. </t>
  </si>
  <si>
    <t>PLACA DE SINALIZAÇÃO EM CHAPA DE AÇO NUM 16 COM PINTURA REFLETIVA COM TUBO DE AÇO GALVANIZADO, FORNECIMENTO E INSTALAÇÃO (PLACA CIRCULAR)</t>
  </si>
  <si>
    <t>PLACA DE SINALIZAÇÃO EM CHAPA DE AÇO NUM 16 COM PINTURA REFLETIVA.</t>
  </si>
  <si>
    <t>TUBO ACO GALVANIZADO COM COSTURA, CLASSE LEVE, DN 50 MM ( 2"), E = 3,00 M , *4,40* KG/M (NBR 5580)</t>
  </si>
  <si>
    <t>H</t>
  </si>
  <si>
    <t xml:space="preserve"> SERVENTE COM ENCARGOS COMPLEMENTARES</t>
  </si>
  <si>
    <t>PLACA DE SINALIZAÇÃO EM CHAPA DE AÇO NUM 16 COM PINTURA REFLETIVA COM TUBO DE AÇO GALVANIZADO, FORNECIMENTO E INSTALAÇÃO ( PLACA RETANGULAR- VIA COMPARTILHADA)</t>
  </si>
  <si>
    <t>PLACA DE SINALIZAÇÃO EM CHAPA DE AÇO NUM 16 COM PINTURA REFLETIVA COM TUBO DE AÇO GALVANIZADO, FORNECIMENTO E INSTALAÇÃO( PLACA RETANGULAR- NOME DA RUA)</t>
  </si>
  <si>
    <t>LIMPEZA GERAL DA OBRA</t>
  </si>
  <si>
    <t xml:space="preserve"> SINAPI ABRIL 2024</t>
  </si>
  <si>
    <t>SETOP AGOSTO 2023</t>
  </si>
  <si>
    <t>SINAPI ABRIL 2024/ SETOP AGOSTO 2023</t>
  </si>
  <si>
    <t>10776 SINAPI-I</t>
  </si>
  <si>
    <t>COMPOSIÇÃO 1</t>
  </si>
  <si>
    <t>COMPOSIÇÃO 2</t>
  </si>
  <si>
    <t>COMPOSIÇÃO 3</t>
  </si>
  <si>
    <t>MÊS</t>
  </si>
  <si>
    <t>COMPOSIÇÃO 4</t>
  </si>
  <si>
    <t xml:space="preserve">DESMOBILIZAÇÃO DE CONTAINER, INCLUSIVE
INSTALAÇÃO E TRANSPORTE COM CAMINHÃO
GUINDAUTO (MUNCK)
</t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</si>
  <si>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SINAPI ABRIL 2024</t>
    </r>
  </si>
  <si>
    <r>
      <t xml:space="preserve">DATA: </t>
    </r>
    <r>
      <rPr>
        <sz val="10"/>
        <rFont val="Arial"/>
        <family val="2"/>
      </rPr>
      <t>24/05/2024</t>
    </r>
  </si>
  <si>
    <r>
      <t>DATA:</t>
    </r>
    <r>
      <rPr>
        <sz val="10"/>
        <rFont val="Arial"/>
        <family val="2"/>
      </rPr>
      <t xml:space="preserve"> 24/05/2024</t>
    </r>
  </si>
  <si>
    <t>QUANT.</t>
  </si>
  <si>
    <t>DRENAGEM PLUVIAL SUPERFICIAL</t>
  </si>
  <si>
    <t>PLACA DE SINALIZAÇÃO EM CHAPA DE AÇO NUM
16 COM PINTURA REFLETIVA COM TUBO DE AÇO GALVANIZADO,FORNECIMENTO E INSTALAÇÃO (PLACA CIRCULAR)</t>
  </si>
  <si>
    <t>PINTURA DE FAIXA DE PEDESTRE OU ZEBRADA
TINTA RETRORREFLETIVA A BASE DE RESINA
ACRÍLICA COM MICROESFERAS DE VIDRO, E = 30
CM, APLICAÇÃO MANUAL. AF_05/2021</t>
  </si>
  <si>
    <t>COMPOSIÇÃO 5</t>
  </si>
  <si>
    <t>RAMPA PARA ACESSO DE DEFICIENTE, EM
CONCRETO SIMPLES FCK = 25 MPA, DESEMPENADA, COM PINTURA INDICATIVA, 02 DEMÃOS (UNIDADE)</t>
  </si>
  <si>
    <t>MOBILIZAÇÃO DE CONTAINER, INCLUSIVE INSTALAÇÃO E TRANSPORTE COM CAMINHÃO GUINDAUTO (MUNCK)</t>
  </si>
  <si>
    <t>MOBILIZAÇÃO E DESMOBILIZAÇÃO DE CONTAINER, INCLUSIVE INSTALAÇÃO E TRANSPORTE COM CAMINHÃO GUINDAUTO (MUNCK)</t>
  </si>
  <si>
    <t>COMPOSIÇÃO 6</t>
  </si>
  <si>
    <t>COMPOSIÇÃO 7</t>
  </si>
  <si>
    <t>DESMOBILIZAÇÃO DE CONTAINER, INCLUSIVE
INSTALAÇÃO E TRANSPORTE COM CAMINHÃO
GUINDAUTO (MUNCK)</t>
  </si>
  <si>
    <t>EXECUÇÃO CALÇAMENTO=3.220,02m²                        SARJETA=914,20m² X 0,30m=182,84m²                            MEIO-FIO=120,00mX0,15m=18,00m²</t>
  </si>
  <si>
    <t>RUA ANTÔNIO DE M.=280,22m²x0,10x1,6km=112,09                                         RUA PADRE ALFREDO = 770,50m²x0,10x1,5km=288,94                                           RUA FRANCISCO P.=547,90m²x0,10x1,66km=227,38                                         RUA JOÃO EZEQUIEL =973,40m²x0,10x1,7km=245,05                    RUA MIGUEL GONÇALVES=648,00m²x0,10x1,7km=275,4</t>
  </si>
  <si>
    <t>Mês 6</t>
  </si>
  <si>
    <t xml:space="preserve">RUA PADRE ALFREDO KOBAL=10,60m X 4,50m=47,70                                      RUA FRANCISCO PEREIRA LEITE=7,35m X 4,50m=33,08                                     </t>
  </si>
  <si>
    <t xml:space="preserve">  RUA PADRE ALFREDO KOBAL=20,00m                                            RUA FRANCISCO PEREIRA LEITE=30,00m                                            RUA JOÃO EZEQUIEL SILVEIRA=30,00m                                          RUA MIGUEL GONÇALVES=30,00m</t>
  </si>
  <si>
    <t>18 unidades</t>
  </si>
  <si>
    <t>RUA PADRE ALFREDO KOBAL= 1                                          RUA FRANCISCO PEREIRA LEITE=1                                        RUA JOÃO EZEQUIEL SILVEIRA= 2                                  RUA MIGUEL GONÇALVES=1</t>
  </si>
  <si>
    <t>RUA PADRE ALFREDO KOBAL=2                                           RUA FRANCISCO PEREIRA LEITE=1                                        RUA JOÃO EZEQUIEL SILVEIRA=2                                   RUA MIGUEL GONÇALVES=1</t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</si>
  <si>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 xml:space="preserve"> RUA PADRE ALFREDO KOBAL, RUA FRANCISCO PEREIRA LEITE, RUA JOÃO EZEQUIEL SILVEIRA, RUA MIGUEL GONÇALVES, BAIRRO CENTRO, MIRADOURO - MG</t>
    </r>
  </si>
  <si>
    <r>
      <t>LOCAL:</t>
    </r>
    <r>
      <rPr>
        <sz val="10"/>
        <rFont val="Arial"/>
        <family val="2"/>
      </rPr>
      <t xml:space="preserve"> RUA PADRE ALFREDO KOBAL, RUA FRANCISCO PEREIRA LEITE, RUA JOÃO EZEQUIEL SILVEIRA, RUA MIGUEL GONÇALVES, BAIRRO CENTRO, MIRADOURO - MG</t>
    </r>
  </si>
  <si>
    <t>FORNECIMENTO E INSTALAÇÃO
DE PLACA DE OBRA CONFORME
PADRÃO DO MANUAL DO GOVERNO
FEDERAL, TAMANHO: 1,50 X 3,00= 4,50 m²</t>
  </si>
  <si>
    <t>6.1</t>
  </si>
  <si>
    <t>SERÁ CONTRATADO ENGENHEIRO CIVIL DE OBRA
JUNIOR COM ENCARGOS COMPLEMENTARES PARA
ACOMPANHAMENTO DA OBRA POR 48 HORAS</t>
  </si>
  <si>
    <t xml:space="preserve"> SERÁ INSTALADO UM CONTAINER DESTINADO A
ESCRITÓRIO E DEPÓSITO DURANTE TODO O PERIODO DE OBRA QUE SERÃO 6 MESES</t>
  </si>
  <si>
    <t>SERVIÇO DE MOBILIZAÇÃO DO                               CONTAINER - TOTAL 01 CONTAINER</t>
  </si>
  <si>
    <t>SERVIÇO DE DESMOBILIZAÇÃO
DO CONTAINER - TOTAL 01 CONTAINER</t>
  </si>
  <si>
    <t>PLACA DE SINALIZAÇÃO EM CHAPA DE AÇO NUM 16 COM PINTURA REFLETIVA COM TUBO DE AÇO GALVANIZADO, FORNECIMENTO E INSTALAÇÃO (PLACA OCTOGONAL)</t>
  </si>
  <si>
    <t>PLACA DE SINALIZAÇÃO EM CHAPA DE AÇO NUM 16 COM PINTURA REFLETIVA COM TUBO DE AÇO GALVANIZADO, FORNECIMENTO E INSTALAÇÃO  (PLACA OCTOGONAL)</t>
  </si>
  <si>
    <t>ACESSIBILIDADE</t>
  </si>
  <si>
    <t>RAMPA PARA ACESSO DE DEFICIENTE, EM
CONCRETO SIMPLES FCK = 25 MPA,
DESEMPENADA, COM PINTURA INDICATIVA, 02
DEMÃOS (UNIDADE).</t>
  </si>
  <si>
    <t>7.1</t>
  </si>
  <si>
    <t>7.2</t>
  </si>
  <si>
    <t>7.3</t>
  </si>
  <si>
    <t>COMPOSIÇÃO 8</t>
  </si>
  <si>
    <r>
      <rPr>
        <b/>
        <sz val="12"/>
        <color theme="1"/>
        <rFont val="Arial"/>
        <family val="2"/>
      </rPr>
      <t>LOCAL:</t>
    </r>
    <r>
      <rPr>
        <sz val="12"/>
        <color theme="1"/>
        <rFont val="Arial"/>
        <family val="2"/>
      </rPr>
      <t xml:space="preserve"> RUA PADRE ALFREDO KOBAL, RUA FRANCISCO PEREIRA LEITE, RUA JOÃO EZEQUIEL SILVEIRA, RUA MIGUEL GONÇALVES, BAIRRO CENTRO, MIRADOURO - MG</t>
    </r>
  </si>
  <si>
    <r>
      <t xml:space="preserve">OBRA:LOCAL: </t>
    </r>
    <r>
      <rPr>
        <sz val="10"/>
        <rFont val="Arial"/>
        <family val="2"/>
      </rPr>
      <t>RUA PADRE ALFREDO KOBAL, RUA FRANCISCO PEREIRA LEITE, RUA JOÃO EZEQUIEL SILVEIRA, RUA MIGUEL GONÇALVES, BAIRRO CENTRO, MIRADOURO - MG</t>
    </r>
  </si>
  <si>
    <t>SERVIÇOS DE CALÇAMENTO</t>
  </si>
  <si>
    <r>
      <t xml:space="preserve">TOTAL COM </t>
    </r>
    <r>
      <rPr>
        <b/>
        <sz val="9"/>
        <color indexed="10"/>
        <rFont val="Arial"/>
        <family val="2"/>
      </rPr>
      <t>BDI DE 30,72%</t>
    </r>
  </si>
  <si>
    <t xml:space="preserve"> RUA PADRE ALFREDO KOBAL= 770,50m²                                           RUA FRANCISCO PEREIRA LEITE=547,90m²                                        RUA JOÃO EZEQUIEL SILVEIRA=973,40m²                       RUA MIGUEL GONÇALVES=540,00m²</t>
  </si>
  <si>
    <t>RUA PADRE ALFREDO = 770,50m²x0,10x1,5km=115,58                                  RUA FRANCISCO P.=547,90m²x0,10x1,66km=90,95                                         RUA JOÃO EZEQUIEL =973,40m²x0,10x1,7km=165,48                    RUA MIGUEL GONÇALVES=540,00m²x0,10x1,7km=91,80</t>
  </si>
  <si>
    <t>RUA PADRE ALFREDO KOBAL=2</t>
  </si>
  <si>
    <t xml:space="preserve">     RUA PADRE ALFREDO KOBAL=180,00m                                      RUA FRANCISCO PEREIRA LEITE=167,00m                                       RUA JOÃO EZEQUIEL SILVEIRA=256,00m                             RUA MIGUEL GONÇALVES=152,00m</t>
  </si>
  <si>
    <t>CALÇAMENTO=2.831,80      SARJETA=755,00x0,30m=226,50                                                 MEIO-FIO=110,00x0,15=16,50</t>
  </si>
  <si>
    <r>
      <t>DATA:</t>
    </r>
    <r>
      <rPr>
        <sz val="10"/>
        <rFont val="Arial"/>
        <family val="2"/>
      </rPr>
      <t xml:space="preserve"> 24/06/2024</t>
    </r>
  </si>
  <si>
    <r>
      <t xml:space="preserve">DATA: </t>
    </r>
    <r>
      <rPr>
        <sz val="10"/>
        <rFont val="Arial"/>
        <family val="2"/>
      </rPr>
      <t>24/06/2024</t>
    </r>
  </si>
  <si>
    <t xml:space="preserve">LASTRO DE BRITA COM PEDRA BRITADA NÚMERO 2 E 3,INCLUSIVE ADENSAMENTO E APILOAMENTO MANUAL
 </t>
  </si>
  <si>
    <t>ESCAVAÇÃO MECÂNICA DE VALAS COM PROFUNDIDADE MAIORQUE 1,5M E MENOR OESCAVAÇÃO MECANIZADA DE VALA COM PROF. ATÉ 1,5 M (MÉDIA MONTANTE E JUSANTE/UMA COMPOSIÇÃO POR TRECHO), ESCAVADEIRA (0,8 M3), LARG. DE 1,5 M
A 2,5 M, EM SOLO DE 1A CATEGORIA, LOCAIS COM BAIXO NÍVEL DE INTERFERÊNCIA. AF_09/202</t>
  </si>
  <si>
    <t>CAIXA PARA BOCA DE LOBO SIMPLES RETANGULAR, EM ALVENARIA COM BLOCOS DE CONCRETO, DIMENSÕES INTERNAS: 0,6X1X1,2 M. AF_12/2020</t>
  </si>
  <si>
    <t xml:space="preserve"> M3</t>
  </si>
  <si>
    <t>REATERRO MECANIZADO DE VALA COM ESCAVADEIRA HIDRÁULICA (CAPACIDADE DA CAÇAMBA: 0,8 M³/POTÊNCIA: 111 HP), LARGURA ATÉ 1,5 M, PROFUNDIDADE DE 1,5 A 3,0 M, COM SOLO (SEM SUBSTITUIÇÃO) DE 1ª CATEGORIA, COM COMPACTA
DOR DE SOLOS DE PERCUSSÃO. AF_08/2023</t>
  </si>
  <si>
    <t>REGULARIZAÇÃO E COMPACTAÇÃO DE SUBLEITO DE SOLO PREDOMINANTEMENTE ARGILOSO, PARA OBRAS DE CONSTRUÇÃO DE PAVIMENTOS. AF_09/2024</t>
  </si>
  <si>
    <t>EXECUÇÃO DE PASSEIO (CALÇADA) OU PISO DE CONCRETO COM CONCRETO MOLDADO IN LOCO, FEITO EM OBRA, ACABAMENTO CONVENCIONAL, NÃO ARMADO. AF_08/20</t>
  </si>
  <si>
    <t>EXECUÇÃO DE PASSEIO EM PISO INTERTRAVADO, COM BLOCO RETANGULAR COLORIDO DE 20 X 10 CM, ESPESSURA 6 CM. AF_10/2022</t>
  </si>
  <si>
    <t>ARREMATES FINAIS</t>
  </si>
  <si>
    <t>COMPOSIÇÃO 9</t>
  </si>
  <si>
    <t>COMPOSIÇÃO 10</t>
  </si>
  <si>
    <t>8.1</t>
  </si>
  <si>
    <t>COMPOSIÇÃO 11</t>
  </si>
  <si>
    <t>6.2</t>
  </si>
  <si>
    <t>6.3</t>
  </si>
  <si>
    <t>7.4</t>
  </si>
  <si>
    <t>4.4</t>
  </si>
  <si>
    <t>4.5</t>
  </si>
  <si>
    <t>4.6</t>
  </si>
  <si>
    <t>4.7</t>
  </si>
  <si>
    <t>4.8</t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</si>
  <si>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SINAPI NOVEMBRO 2024</t>
    </r>
  </si>
  <si>
    <t>ASSENTAMENTO DE GUIA (MEIO-FIO) EM TRECHO RETO, CONFECCIONADA EM CONCRETO PRÉ-FABRICADO, DIMENSÕES 80X08X08X25 CM (COMPRIMENTO X BASE INFERIOR X BASE SUPERIOR X ALTURA). AF_01/2024</t>
  </si>
  <si>
    <t>RECOMPOSIÇÃO DE POÇO DE VISITA EXISTENTE</t>
  </si>
  <si>
    <t>COMPOSIÇÃO 12</t>
  </si>
  <si>
    <t>COMPOSIÇÃO 13</t>
  </si>
  <si>
    <t>COMPOSIÇÃO 14</t>
  </si>
  <si>
    <t>COMPOSIÇÃO 15</t>
  </si>
  <si>
    <t>EXECUÇÃO DE FAIXA PEDESTRES ELEVADA</t>
  </si>
  <si>
    <t>EXECUÇÃO DE FAIXA DE PEDESTRES NÃO ELEVADA</t>
  </si>
  <si>
    <t>EXECUÇÃO DE LOMBADA</t>
  </si>
  <si>
    <t>7.5</t>
  </si>
  <si>
    <t>7.6</t>
  </si>
  <si>
    <t>7.7</t>
  </si>
  <si>
    <t>4.9</t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</si>
  <si>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 xml:space="preserve"> RUA PADRE ALFREDO KOBAL, RUA FRANCISCO PEREIRA LEITE, RUA JOÃO EZEQUIEL SILVEIRA, RUA ANTÔNIO MATOS DE LIMA, BAIRRO CENTRO, MIRADOURO - MG</t>
    </r>
  </si>
  <si>
    <t>PLACA DE SINALIZAÇÃO EM CHAPA DE AÇO NUM 16 COM PINTURA REFLETIVA COM TUBO DE AÇO GALVANIZADO, FORNECIMENTO E INSTALAÇÃO( PLACA LOSANGULAR-TRAVESSIA DE PEDESTRE)</t>
  </si>
  <si>
    <t>COMPOSIÇÃO 16</t>
  </si>
  <si>
    <t>7.8</t>
  </si>
  <si>
    <t>FORNECIMENTO E ASSENTAMENTO DE TUBO PVC RÍGIDO, DRENAGEM/PLUVIAL, PBV - SÉRIE NORMAL, DN 200 MM (8"), INCLUSIVE CONEXÕES</t>
  </si>
  <si>
    <t>ED-48671</t>
  </si>
  <si>
    <t>ED-48675</t>
  </si>
  <si>
    <t>TUBO DE CONCRETO SIMPLES, CLASSE PS1, DIÂMETRO 300MM, INCLUSIVE FORNECIMENTO, ASSENTAMENTO E REJUNTAMENTO, EXCLUSIVE ESCAVAÇÃO</t>
  </si>
  <si>
    <t>4.10</t>
  </si>
  <si>
    <t>4.11</t>
  </si>
  <si>
    <t>ARGAMASSA TRAÇO 1:3 (EM VOLUME DE CIMENTO E AREIA MÉDIA ÚMIDA), PREPARO MANUAL. AF_08/2019</t>
  </si>
  <si>
    <t>6.4</t>
  </si>
  <si>
    <t>CAIXA ENTERRADA HIDRÁULICA RETANGULAR, EM ALVENARIA COM BLOCOS DE CONCRETO, DIMENSÕES INTERNAS: 0,6X0,6X0,6 M PARA REDE DE DRENAGEM. AF_12/2020</t>
  </si>
  <si>
    <t>PLANILHA ORÇAMENTÁRIA DE CUSTOS- SUBSTITUTA AO SISTEMA</t>
  </si>
  <si>
    <r>
      <t>DATA:</t>
    </r>
    <r>
      <rPr>
        <sz val="10"/>
        <rFont val="Arial"/>
        <family val="2"/>
      </rPr>
      <t xml:space="preserve"> 18/12/2024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</si>
</sst>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&quot;\ #,##0.0000"/>
    <numFmt numFmtId="167" formatCode="0.000"/>
    <numFmt numFmtId="168" formatCode="0.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20"/>
      <color rgb="FF008000"/>
      <name val="Bookman Old Style"/>
      <family val="1"/>
    </font>
    <font>
      <b/>
      <sz val="20"/>
      <color indexed="17"/>
      <name val="Arial"/>
      <family val="2"/>
    </font>
    <font>
      <b/>
      <sz val="14"/>
      <color rgb="FF008000"/>
      <name val="Arial"/>
      <family val="2"/>
    </font>
    <font>
      <b/>
      <sz val="9"/>
      <color rgb="FF008000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indexed="10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14"/>
      <color rgb="FF008000"/>
      <name val="Bookman Old Style"/>
      <family val="1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1">
    <xf numFmtId="0" fontId="0" fillId="0" borderId="0" xfId="0"/>
    <xf numFmtId="0" fontId="5" fillId="3" borderId="2" xfId="3" applyFont="1" applyFill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3" fillId="0" borderId="0" xfId="3" applyAlignment="1">
      <alignment vertical="center"/>
    </xf>
    <xf numFmtId="0" fontId="10" fillId="0" borderId="0" xfId="3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readingOrder="1"/>
    </xf>
    <xf numFmtId="0" fontId="3" fillId="0" borderId="0" xfId="3"/>
    <xf numFmtId="0" fontId="9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0" xfId="3" applyFill="1" applyAlignment="1">
      <alignment vertical="center"/>
    </xf>
    <xf numFmtId="165" fontId="3" fillId="2" borderId="0" xfId="3" applyNumberFormat="1" applyFill="1" applyAlignment="1">
      <alignment vertical="center"/>
    </xf>
    <xf numFmtId="0" fontId="3" fillId="2" borderId="0" xfId="3" applyFill="1"/>
    <xf numFmtId="0" fontId="10" fillId="2" borderId="0" xfId="3" applyFont="1" applyFill="1"/>
    <xf numFmtId="4" fontId="11" fillId="0" borderId="0" xfId="0" applyNumberFormat="1" applyFont="1" applyAlignment="1">
      <alignment readingOrder="1"/>
    </xf>
    <xf numFmtId="0" fontId="10" fillId="0" borderId="0" xfId="0" applyFont="1" applyAlignment="1">
      <alignment horizontal="center" readingOrder="1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3" applyBorder="1"/>
    <xf numFmtId="0" fontId="0" fillId="2" borderId="9" xfId="0" applyFill="1" applyBorder="1"/>
    <xf numFmtId="0" fontId="0" fillId="2" borderId="0" xfId="0" applyFill="1"/>
    <xf numFmtId="0" fontId="5" fillId="2" borderId="9" xfId="3" applyFont="1" applyFill="1" applyBorder="1" applyAlignment="1">
      <alignment horizontal="center" vertical="center"/>
    </xf>
    <xf numFmtId="43" fontId="5" fillId="2" borderId="9" xfId="11" applyFont="1" applyFill="1" applyBorder="1" applyAlignment="1">
      <alignment horizontal="left" vertical="center"/>
    </xf>
    <xf numFmtId="0" fontId="3" fillId="0" borderId="10" xfId="3" applyBorder="1"/>
    <xf numFmtId="0" fontId="19" fillId="0" borderId="11" xfId="0" applyFont="1" applyBorder="1" applyAlignment="1">
      <alignment horizontal="center" readingOrder="1"/>
    </xf>
    <xf numFmtId="0" fontId="3" fillId="0" borderId="11" xfId="3" applyBorder="1"/>
    <xf numFmtId="0" fontId="5" fillId="2" borderId="12" xfId="3" applyFont="1" applyFill="1" applyBorder="1" applyAlignment="1">
      <alignment horizontal="left" vertical="center"/>
    </xf>
    <xf numFmtId="0" fontId="5" fillId="0" borderId="16" xfId="3" applyFont="1" applyBorder="1" applyAlignment="1">
      <alignment vertical="center"/>
    </xf>
    <xf numFmtId="0" fontId="5" fillId="0" borderId="1" xfId="3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 wrapText="1"/>
    </xf>
    <xf numFmtId="0" fontId="0" fillId="4" borderId="3" xfId="0" applyFill="1" applyBorder="1"/>
    <xf numFmtId="10" fontId="2" fillId="4" borderId="2" xfId="0" applyNumberFormat="1" applyFont="1" applyFill="1" applyBorder="1"/>
    <xf numFmtId="10" fontId="8" fillId="4" borderId="2" xfId="3" applyNumberFormat="1" applyFont="1" applyFill="1" applyBorder="1" applyAlignment="1">
      <alignment horizontal="right" vertical="center"/>
    </xf>
    <xf numFmtId="0" fontId="0" fillId="4" borderId="2" xfId="0" applyFill="1" applyBorder="1"/>
    <xf numFmtId="9" fontId="0" fillId="4" borderId="20" xfId="0" applyNumberFormat="1" applyFill="1" applyBorder="1"/>
    <xf numFmtId="2" fontId="0" fillId="0" borderId="2" xfId="0" applyNumberFormat="1" applyBorder="1"/>
    <xf numFmtId="0" fontId="0" fillId="0" borderId="2" xfId="0" applyBorder="1"/>
    <xf numFmtId="2" fontId="0" fillId="0" borderId="20" xfId="0" applyNumberFormat="1" applyBorder="1"/>
    <xf numFmtId="9" fontId="0" fillId="5" borderId="20" xfId="12" applyFont="1" applyFill="1" applyBorder="1"/>
    <xf numFmtId="10" fontId="0" fillId="4" borderId="20" xfId="0" applyNumberFormat="1" applyFill="1" applyBorder="1"/>
    <xf numFmtId="10" fontId="6" fillId="4" borderId="2" xfId="5" applyNumberFormat="1" applyFont="1" applyFill="1" applyBorder="1" applyAlignment="1">
      <alignment vertical="center"/>
    </xf>
    <xf numFmtId="4" fontId="6" fillId="3" borderId="25" xfId="3" applyNumberFormat="1" applyFont="1" applyFill="1" applyBorder="1" applyAlignment="1">
      <alignment horizontal="center" vertical="center"/>
    </xf>
    <xf numFmtId="165" fontId="6" fillId="3" borderId="25" xfId="3" applyNumberFormat="1" applyFont="1" applyFill="1" applyBorder="1" applyAlignment="1">
      <alignment vertical="center"/>
    </xf>
    <xf numFmtId="4" fontId="6" fillId="3" borderId="26" xfId="3" applyNumberFormat="1" applyFont="1" applyFill="1" applyBorder="1" applyAlignment="1">
      <alignment vertical="center"/>
    </xf>
    <xf numFmtId="10" fontId="9" fillId="2" borderId="0" xfId="3" applyNumberFormat="1" applyFont="1" applyFill="1" applyAlignment="1">
      <alignment vertical="center"/>
    </xf>
    <xf numFmtId="2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0" fontId="0" fillId="0" borderId="0" xfId="0" applyNumberFormat="1"/>
    <xf numFmtId="0" fontId="16" fillId="0" borderId="0" xfId="0" applyFont="1" applyAlignment="1">
      <alignment horizontal="center" readingOrder="1"/>
    </xf>
    <xf numFmtId="0" fontId="18" fillId="0" borderId="0" xfId="0" applyFont="1" applyAlignment="1">
      <alignment horizontal="center" readingOrder="1"/>
    </xf>
    <xf numFmtId="0" fontId="19" fillId="0" borderId="0" xfId="0" applyFont="1" applyAlignment="1">
      <alignment horizontal="center" readingOrder="1"/>
    </xf>
    <xf numFmtId="0" fontId="2" fillId="3" borderId="18" xfId="0" applyFont="1" applyFill="1" applyBorder="1" applyAlignment="1">
      <alignment horizontal="center" vertical="center"/>
    </xf>
    <xf numFmtId="166" fontId="5" fillId="0" borderId="20" xfId="3" applyNumberFormat="1" applyFont="1" applyBorder="1" applyAlignment="1">
      <alignment vertical="center"/>
    </xf>
    <xf numFmtId="0" fontId="5" fillId="0" borderId="29" xfId="3" applyFont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right" vertical="center"/>
    </xf>
    <xf numFmtId="166" fontId="5" fillId="0" borderId="33" xfId="3" applyNumberFormat="1" applyFont="1" applyBorder="1" applyAlignment="1">
      <alignment horizontal="left" vertical="center"/>
    </xf>
    <xf numFmtId="0" fontId="5" fillId="0" borderId="29" xfId="3" applyFont="1" applyBorder="1" applyAlignment="1">
      <alignment horizontal="center" vertical="center"/>
    </xf>
    <xf numFmtId="165" fontId="5" fillId="0" borderId="34" xfId="3" applyNumberFormat="1" applyFont="1" applyBorder="1" applyAlignment="1">
      <alignment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29" xfId="3" applyFill="1" applyBorder="1" applyAlignment="1">
      <alignment vertical="top"/>
    </xf>
    <xf numFmtId="0" fontId="3" fillId="3" borderId="29" xfId="3" applyFill="1" applyBorder="1" applyAlignment="1">
      <alignment horizontal="right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vertical="center" wrapText="1"/>
    </xf>
    <xf numFmtId="165" fontId="24" fillId="0" borderId="29" xfId="3" applyNumberFormat="1" applyFont="1" applyBorder="1" applyAlignment="1">
      <alignment vertical="center"/>
    </xf>
    <xf numFmtId="165" fontId="5" fillId="0" borderId="29" xfId="3" applyNumberFormat="1" applyFont="1" applyBorder="1" applyAlignment="1">
      <alignment horizontal="center" vertical="center"/>
    </xf>
    <xf numFmtId="0" fontId="5" fillId="3" borderId="29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center" vertical="top"/>
    </xf>
    <xf numFmtId="165" fontId="5" fillId="3" borderId="29" xfId="3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 wrapText="1"/>
    </xf>
    <xf numFmtId="2" fontId="3" fillId="2" borderId="29" xfId="0" applyNumberFormat="1" applyFont="1" applyFill="1" applyBorder="1" applyAlignment="1">
      <alignment horizontal="center" vertical="center"/>
    </xf>
    <xf numFmtId="165" fontId="3" fillId="2" borderId="29" xfId="0" applyNumberFormat="1" applyFont="1" applyFill="1" applyBorder="1" applyAlignment="1">
      <alignment horizontal="center" vertical="center"/>
    </xf>
    <xf numFmtId="2" fontId="3" fillId="3" borderId="29" xfId="0" applyNumberFormat="1" applyFont="1" applyFill="1" applyBorder="1" applyAlignment="1">
      <alignment horizontal="center" vertical="center" wrapText="1"/>
    </xf>
    <xf numFmtId="165" fontId="5" fillId="3" borderId="29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2" fontId="3" fillId="0" borderId="29" xfId="3" applyNumberForma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2" fontId="3" fillId="2" borderId="29" xfId="2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top" wrapText="1"/>
    </xf>
    <xf numFmtId="0" fontId="3" fillId="2" borderId="29" xfId="3" applyFill="1" applyBorder="1" applyAlignment="1">
      <alignment horizontal="center" vertical="center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29" xfId="3" applyNumberFormat="1" applyFill="1" applyBorder="1" applyAlignment="1">
      <alignment horizontal="center" vertical="center"/>
    </xf>
    <xf numFmtId="165" fontId="3" fillId="2" borderId="29" xfId="3" applyNumberFormat="1" applyFill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4" fontId="3" fillId="2" borderId="29" xfId="0" applyNumberFormat="1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left" vertical="center" wrapText="1"/>
    </xf>
    <xf numFmtId="4" fontId="3" fillId="0" borderId="29" xfId="0" applyNumberFormat="1" applyFont="1" applyBorder="1" applyAlignment="1">
      <alignment horizontal="center" vertical="center"/>
    </xf>
    <xf numFmtId="0" fontId="10" fillId="0" borderId="0" xfId="3" applyFont="1" applyAlignment="1">
      <alignment horizontal="center"/>
    </xf>
    <xf numFmtId="0" fontId="0" fillId="0" borderId="0" xfId="0" applyFont="1"/>
    <xf numFmtId="0" fontId="13" fillId="2" borderId="0" xfId="3" applyFont="1" applyFill="1" applyAlignment="1">
      <alignment vertical="center"/>
    </xf>
    <xf numFmtId="0" fontId="13" fillId="2" borderId="0" xfId="3" applyFont="1" applyFill="1"/>
    <xf numFmtId="165" fontId="13" fillId="2" borderId="0" xfId="3" applyNumberFormat="1" applyFont="1" applyFill="1" applyAlignment="1">
      <alignment vertical="center"/>
    </xf>
    <xf numFmtId="2" fontId="13" fillId="0" borderId="29" xfId="1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2" fontId="3" fillId="6" borderId="2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4" fillId="3" borderId="29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 wrapText="1"/>
    </xf>
    <xf numFmtId="0" fontId="5" fillId="3" borderId="29" xfId="3" applyFont="1" applyFill="1" applyBorder="1" applyAlignment="1">
      <alignment horizontal="left" vertical="center"/>
    </xf>
    <xf numFmtId="0" fontId="3" fillId="0" borderId="29" xfId="3" applyFont="1" applyBorder="1" applyAlignment="1">
      <alignment horizontal="left" vertical="center" wrapText="1"/>
    </xf>
    <xf numFmtId="0" fontId="3" fillId="0" borderId="29" xfId="3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0" fontId="0" fillId="0" borderId="0" xfId="0"/>
    <xf numFmtId="2" fontId="3" fillId="3" borderId="14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3" fillId="3" borderId="29" xfId="0" applyNumberFormat="1" applyFont="1" applyFill="1" applyBorder="1" applyAlignment="1">
      <alignment horizontal="center" vertical="center"/>
    </xf>
    <xf numFmtId="0" fontId="3" fillId="0" borderId="29" xfId="3" applyFont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/>
    </xf>
    <xf numFmtId="0" fontId="0" fillId="0" borderId="0" xfId="0"/>
    <xf numFmtId="0" fontId="5" fillId="3" borderId="2" xfId="3" applyFont="1" applyFill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3" fillId="0" borderId="0" xfId="3" applyAlignment="1">
      <alignment vertical="center"/>
    </xf>
    <xf numFmtId="0" fontId="10" fillId="0" borderId="0" xfId="3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readingOrder="1"/>
    </xf>
    <xf numFmtId="0" fontId="3" fillId="0" borderId="0" xfId="3"/>
    <xf numFmtId="0" fontId="9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0" xfId="3" applyFill="1" applyAlignment="1">
      <alignment vertical="center"/>
    </xf>
    <xf numFmtId="165" fontId="3" fillId="2" borderId="0" xfId="3" applyNumberFormat="1" applyFill="1" applyAlignment="1">
      <alignment vertical="center"/>
    </xf>
    <xf numFmtId="0" fontId="3" fillId="2" borderId="0" xfId="3" applyFill="1"/>
    <xf numFmtId="0" fontId="10" fillId="2" borderId="0" xfId="3" applyFont="1" applyFill="1"/>
    <xf numFmtId="4" fontId="11" fillId="0" borderId="0" xfId="0" applyNumberFormat="1" applyFont="1" applyAlignment="1">
      <alignment readingOrder="1"/>
    </xf>
    <xf numFmtId="0" fontId="10" fillId="0" borderId="0" xfId="0" applyFont="1" applyAlignment="1">
      <alignment horizontal="center" readingOrder="1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3" applyBorder="1"/>
    <xf numFmtId="0" fontId="0" fillId="2" borderId="9" xfId="0" applyFill="1" applyBorder="1"/>
    <xf numFmtId="0" fontId="0" fillId="2" borderId="0" xfId="0" applyFill="1"/>
    <xf numFmtId="0" fontId="5" fillId="2" borderId="9" xfId="3" applyFont="1" applyFill="1" applyBorder="1" applyAlignment="1">
      <alignment horizontal="center" vertical="center"/>
    </xf>
    <xf numFmtId="0" fontId="3" fillId="0" borderId="10" xfId="3" applyBorder="1"/>
    <xf numFmtId="0" fontId="19" fillId="0" borderId="11" xfId="0" applyFont="1" applyBorder="1" applyAlignment="1">
      <alignment horizontal="center" readingOrder="1"/>
    </xf>
    <xf numFmtId="0" fontId="3" fillId="0" borderId="11" xfId="3" applyBorder="1"/>
    <xf numFmtId="0" fontId="5" fillId="2" borderId="12" xfId="3" applyFont="1" applyFill="1" applyBorder="1" applyAlignment="1">
      <alignment horizontal="left" vertical="center"/>
    </xf>
    <xf numFmtId="0" fontId="5" fillId="0" borderId="16" xfId="3" applyFont="1" applyBorder="1" applyAlignment="1">
      <alignment vertical="center"/>
    </xf>
    <xf numFmtId="0" fontId="5" fillId="0" borderId="1" xfId="3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 wrapText="1"/>
    </xf>
    <xf numFmtId="0" fontId="0" fillId="4" borderId="3" xfId="0" applyFill="1" applyBorder="1"/>
    <xf numFmtId="10" fontId="2" fillId="4" borderId="2" xfId="0" applyNumberFormat="1" applyFont="1" applyFill="1" applyBorder="1"/>
    <xf numFmtId="10" fontId="8" fillId="4" borderId="2" xfId="3" applyNumberFormat="1" applyFont="1" applyFill="1" applyBorder="1" applyAlignment="1">
      <alignment horizontal="right" vertical="center"/>
    </xf>
    <xf numFmtId="0" fontId="0" fillId="4" borderId="2" xfId="0" applyFill="1" applyBorder="1"/>
    <xf numFmtId="2" fontId="0" fillId="0" borderId="2" xfId="0" applyNumberFormat="1" applyBorder="1"/>
    <xf numFmtId="0" fontId="0" fillId="0" borderId="2" xfId="0" applyBorder="1"/>
    <xf numFmtId="2" fontId="0" fillId="0" borderId="20" xfId="0" applyNumberFormat="1" applyBorder="1"/>
    <xf numFmtId="10" fontId="0" fillId="4" borderId="20" xfId="0" applyNumberFormat="1" applyFill="1" applyBorder="1"/>
    <xf numFmtId="10" fontId="6" fillId="4" borderId="2" xfId="5" applyNumberFormat="1" applyFont="1" applyFill="1" applyBorder="1" applyAlignment="1">
      <alignment vertical="center"/>
    </xf>
    <xf numFmtId="4" fontId="6" fillId="3" borderId="25" xfId="3" applyNumberFormat="1" applyFont="1" applyFill="1" applyBorder="1" applyAlignment="1">
      <alignment horizontal="center" vertical="center"/>
    </xf>
    <xf numFmtId="4" fontId="6" fillId="3" borderId="26" xfId="3" applyNumberFormat="1" applyFont="1" applyFill="1" applyBorder="1" applyAlignment="1">
      <alignment vertical="center"/>
    </xf>
    <xf numFmtId="10" fontId="9" fillId="2" borderId="0" xfId="3" applyNumberFormat="1" applyFont="1" applyFill="1" applyAlignment="1">
      <alignment vertical="center"/>
    </xf>
    <xf numFmtId="2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0" fontId="0" fillId="0" borderId="0" xfId="0" applyNumberFormat="1"/>
    <xf numFmtId="0" fontId="16" fillId="0" borderId="0" xfId="0" applyFont="1" applyAlignment="1">
      <alignment horizontal="center" readingOrder="1"/>
    </xf>
    <xf numFmtId="0" fontId="18" fillId="0" borderId="0" xfId="0" applyFont="1" applyAlignment="1">
      <alignment horizontal="center" readingOrder="1"/>
    </xf>
    <xf numFmtId="0" fontId="19" fillId="0" borderId="0" xfId="0" applyFont="1" applyAlignment="1">
      <alignment horizontal="center" readingOrder="1"/>
    </xf>
    <xf numFmtId="0" fontId="2" fillId="3" borderId="18" xfId="0" applyFont="1" applyFill="1" applyBorder="1" applyAlignment="1">
      <alignment horizontal="center" vertical="center"/>
    </xf>
    <xf numFmtId="166" fontId="5" fillId="0" borderId="20" xfId="3" applyNumberFormat="1" applyFont="1" applyBorder="1" applyAlignment="1">
      <alignment vertical="center"/>
    </xf>
    <xf numFmtId="0" fontId="5" fillId="0" borderId="29" xfId="3" applyFont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right" vertical="center"/>
    </xf>
    <xf numFmtId="166" fontId="5" fillId="0" borderId="33" xfId="3" applyNumberFormat="1" applyFont="1" applyBorder="1" applyAlignment="1">
      <alignment horizontal="left" vertical="center"/>
    </xf>
    <xf numFmtId="0" fontId="5" fillId="0" borderId="29" xfId="3" applyFont="1" applyBorder="1" applyAlignment="1">
      <alignment horizontal="center" vertical="center"/>
    </xf>
    <xf numFmtId="165" fontId="5" fillId="0" borderId="34" xfId="3" applyNumberFormat="1" applyFont="1" applyBorder="1" applyAlignment="1">
      <alignment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29" xfId="3" applyFill="1" applyBorder="1" applyAlignment="1">
      <alignment vertical="top"/>
    </xf>
    <xf numFmtId="0" fontId="3" fillId="3" borderId="29" xfId="3" applyFill="1" applyBorder="1" applyAlignment="1">
      <alignment horizontal="right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vertical="center" wrapText="1"/>
    </xf>
    <xf numFmtId="165" fontId="24" fillId="0" borderId="29" xfId="3" applyNumberFormat="1" applyFont="1" applyBorder="1" applyAlignment="1">
      <alignment vertical="center"/>
    </xf>
    <xf numFmtId="165" fontId="5" fillId="0" borderId="29" xfId="3" applyNumberFormat="1" applyFont="1" applyBorder="1" applyAlignment="1">
      <alignment horizontal="center" vertical="center"/>
    </xf>
    <xf numFmtId="0" fontId="5" fillId="3" borderId="29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center" vertical="top"/>
    </xf>
    <xf numFmtId="165" fontId="5" fillId="3" borderId="29" xfId="3" applyNumberFormat="1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 wrapText="1"/>
    </xf>
    <xf numFmtId="2" fontId="3" fillId="2" borderId="29" xfId="0" applyNumberFormat="1" applyFont="1" applyFill="1" applyBorder="1" applyAlignment="1">
      <alignment horizontal="center" vertical="center"/>
    </xf>
    <xf numFmtId="165" fontId="3" fillId="2" borderId="29" xfId="0" applyNumberFormat="1" applyFont="1" applyFill="1" applyBorder="1" applyAlignment="1">
      <alignment horizontal="center" vertical="center"/>
    </xf>
    <xf numFmtId="2" fontId="3" fillId="3" borderId="29" xfId="0" applyNumberFormat="1" applyFont="1" applyFill="1" applyBorder="1" applyAlignment="1">
      <alignment horizontal="center" vertical="center" wrapText="1"/>
    </xf>
    <xf numFmtId="165" fontId="5" fillId="3" borderId="29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2" fontId="3" fillId="0" borderId="29" xfId="3" applyNumberForma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2" fontId="3" fillId="0" borderId="29" xfId="0" applyNumberFormat="1" applyFont="1" applyBorder="1" applyAlignment="1">
      <alignment horizontal="center" vertical="center"/>
    </xf>
    <xf numFmtId="0" fontId="3" fillId="2" borderId="29" xfId="0" applyFont="1" applyFill="1" applyBorder="1" applyAlignment="1">
      <alignment horizontal="left" vertical="top" wrapText="1"/>
    </xf>
    <xf numFmtId="0" fontId="3" fillId="2" borderId="29" xfId="3" applyFill="1" applyBorder="1" applyAlignment="1">
      <alignment horizontal="center" vertical="center"/>
    </xf>
    <xf numFmtId="2" fontId="3" fillId="2" borderId="29" xfId="0" applyNumberFormat="1" applyFont="1" applyFill="1" applyBorder="1" applyAlignment="1">
      <alignment horizontal="center" vertical="center" wrapText="1"/>
    </xf>
    <xf numFmtId="2" fontId="3" fillId="2" borderId="29" xfId="3" applyNumberFormat="1" applyFill="1" applyBorder="1" applyAlignment="1">
      <alignment horizontal="center" vertical="center"/>
    </xf>
    <xf numFmtId="165" fontId="3" fillId="2" borderId="29" xfId="3" applyNumberFormat="1" applyFill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4" fontId="3" fillId="2" borderId="29" xfId="0" applyNumberFormat="1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horizontal="left" vertical="center" wrapText="1"/>
    </xf>
    <xf numFmtId="4" fontId="3" fillId="0" borderId="29" xfId="0" applyNumberFormat="1" applyFont="1" applyBorder="1" applyAlignment="1">
      <alignment horizontal="center" vertical="center"/>
    </xf>
    <xf numFmtId="0" fontId="0" fillId="0" borderId="0" xfId="0" applyFont="1"/>
    <xf numFmtId="0" fontId="14" fillId="0" borderId="29" xfId="3" applyFont="1" applyBorder="1" applyAlignment="1">
      <alignment horizontal="center" vertical="center"/>
    </xf>
    <xf numFmtId="0" fontId="13" fillId="2" borderId="0" xfId="3" applyFont="1" applyFill="1" applyAlignment="1">
      <alignment vertical="center"/>
    </xf>
    <xf numFmtId="0" fontId="13" fillId="2" borderId="0" xfId="3" applyFont="1" applyFill="1"/>
    <xf numFmtId="165" fontId="13" fillId="2" borderId="0" xfId="3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2" fontId="23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3" fontId="29" fillId="0" borderId="3" xfId="19" applyNumberFormat="1" applyFont="1" applyBorder="1" applyAlignment="1">
      <alignment horizontal="center" vertical="center"/>
    </xf>
    <xf numFmtId="4" fontId="23" fillId="0" borderId="27" xfId="0" applyNumberFormat="1" applyFont="1" applyBorder="1" applyAlignment="1">
      <alignment horizontal="center" vertical="center"/>
    </xf>
    <xf numFmtId="0" fontId="22" fillId="0" borderId="0" xfId="0" applyFont="1"/>
    <xf numFmtId="0" fontId="30" fillId="0" borderId="0" xfId="3" applyFont="1" applyAlignment="1">
      <alignment horizontal="center"/>
    </xf>
    <xf numFmtId="0" fontId="30" fillId="0" borderId="0" xfId="0" applyFont="1" applyAlignment="1">
      <alignment horizontal="center" readingOrder="1"/>
    </xf>
    <xf numFmtId="0" fontId="31" fillId="0" borderId="0" xfId="0" applyFont="1" applyAlignment="1">
      <alignment horizontal="center" readingOrder="1"/>
    </xf>
    <xf numFmtId="0" fontId="32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right" vertical="center"/>
    </xf>
    <xf numFmtId="165" fontId="24" fillId="0" borderId="2" xfId="0" applyNumberFormat="1" applyFont="1" applyBorder="1" applyAlignment="1">
      <alignment vertical="center"/>
    </xf>
    <xf numFmtId="167" fontId="23" fillId="0" borderId="2" xfId="0" applyNumberFormat="1" applyFont="1" applyBorder="1" applyAlignment="1">
      <alignment horizontal="center" vertical="center"/>
    </xf>
    <xf numFmtId="0" fontId="24" fillId="0" borderId="41" xfId="0" applyFont="1" applyBorder="1" applyAlignment="1"/>
    <xf numFmtId="0" fontId="24" fillId="0" borderId="27" xfId="0" applyFont="1" applyBorder="1" applyAlignment="1"/>
    <xf numFmtId="0" fontId="24" fillId="0" borderId="2" xfId="0" applyFont="1" applyBorder="1" applyAlignment="1">
      <alignment horizontal="right"/>
    </xf>
    <xf numFmtId="0" fontId="24" fillId="0" borderId="0" xfId="0" applyFont="1" applyBorder="1" applyAlignment="1"/>
    <xf numFmtId="0" fontId="24" fillId="0" borderId="0" xfId="0" applyFont="1" applyBorder="1" applyAlignment="1">
      <alignment horizontal="right"/>
    </xf>
    <xf numFmtId="0" fontId="24" fillId="0" borderId="4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7" xfId="0" applyFont="1" applyBorder="1" applyAlignment="1">
      <alignment horizontal="right" vertical="center"/>
    </xf>
    <xf numFmtId="165" fontId="24" fillId="0" borderId="3" xfId="0" applyNumberFormat="1" applyFont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2" fontId="23" fillId="2" borderId="2" xfId="0" applyNumberFormat="1" applyFont="1" applyFill="1" applyBorder="1" applyAlignment="1">
      <alignment horizontal="center" vertical="center" wrapText="1"/>
    </xf>
    <xf numFmtId="0" fontId="5" fillId="3" borderId="29" xfId="3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165" fontId="3" fillId="0" borderId="29" xfId="3" applyNumberFormat="1" applyFont="1" applyBorder="1" applyAlignment="1">
      <alignment horizontal="center" vertical="center" wrapText="1"/>
    </xf>
    <xf numFmtId="165" fontId="3" fillId="0" borderId="29" xfId="3" applyNumberFormat="1" applyFont="1" applyBorder="1" applyAlignment="1">
      <alignment horizontal="center" vertical="center"/>
    </xf>
    <xf numFmtId="0" fontId="13" fillId="2" borderId="29" xfId="3" applyFont="1" applyFill="1" applyBorder="1" applyAlignment="1">
      <alignment horizontal="center" vertical="center"/>
    </xf>
    <xf numFmtId="0" fontId="0" fillId="4" borderId="41" xfId="0" applyFill="1" applyBorder="1"/>
    <xf numFmtId="0" fontId="0" fillId="0" borderId="41" xfId="0" applyBorder="1"/>
    <xf numFmtId="10" fontId="2" fillId="4" borderId="41" xfId="0" applyNumberFormat="1" applyFont="1" applyFill="1" applyBorder="1"/>
    <xf numFmtId="2" fontId="0" fillId="0" borderId="41" xfId="0" applyNumberFormat="1" applyBorder="1"/>
    <xf numFmtId="165" fontId="6" fillId="3" borderId="42" xfId="3" applyNumberFormat="1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/>
    </xf>
    <xf numFmtId="2" fontId="0" fillId="4" borderId="3" xfId="0" applyNumberFormat="1" applyFill="1" applyBorder="1" applyAlignment="1">
      <alignment horizontal="center"/>
    </xf>
    <xf numFmtId="2" fontId="0" fillId="4" borderId="2" xfId="0" applyNumberFormat="1" applyFill="1" applyBorder="1"/>
    <xf numFmtId="10" fontId="0" fillId="5" borderId="20" xfId="12" applyNumberFormat="1" applyFont="1" applyFill="1" applyBorder="1"/>
    <xf numFmtId="2" fontId="13" fillId="0" borderId="29" xfId="0" applyNumberFormat="1" applyFont="1" applyBorder="1" applyAlignment="1">
      <alignment horizontal="center" vertical="center"/>
    </xf>
    <xf numFmtId="2" fontId="28" fillId="0" borderId="2" xfId="0" applyNumberFormat="1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10" fontId="6" fillId="4" borderId="20" xfId="5" applyNumberFormat="1" applyFont="1" applyFill="1" applyBorder="1" applyAlignment="1">
      <alignment vertical="center"/>
    </xf>
    <xf numFmtId="4" fontId="0" fillId="0" borderId="0" xfId="0" applyNumberFormat="1"/>
    <xf numFmtId="0" fontId="10" fillId="0" borderId="0" xfId="3" applyFont="1" applyAlignment="1">
      <alignment horizontal="center"/>
    </xf>
    <xf numFmtId="0" fontId="5" fillId="3" borderId="29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29" xfId="0" applyFont="1" applyFill="1" applyBorder="1" applyAlignment="1">
      <alignment horizontal="center" vertical="center" wrapText="1"/>
    </xf>
    <xf numFmtId="2" fontId="13" fillId="3" borderId="29" xfId="11" applyNumberFormat="1" applyFont="1" applyFill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 wrapText="1"/>
    </xf>
    <xf numFmtId="0" fontId="10" fillId="0" borderId="0" xfId="3" applyFont="1" applyAlignment="1">
      <alignment horizontal="center"/>
    </xf>
    <xf numFmtId="0" fontId="5" fillId="3" borderId="29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3" fillId="0" borderId="29" xfId="3" applyNumberFormat="1" applyFont="1" applyBorder="1" applyAlignment="1">
      <alignment horizontal="center" vertical="center"/>
    </xf>
    <xf numFmtId="166" fontId="3" fillId="2" borderId="29" xfId="0" applyNumberFormat="1" applyFont="1" applyFill="1" applyBorder="1" applyAlignment="1">
      <alignment horizontal="center" vertical="center"/>
    </xf>
    <xf numFmtId="166" fontId="3" fillId="0" borderId="29" xfId="0" applyNumberFormat="1" applyFont="1" applyBorder="1" applyAlignment="1">
      <alignment horizontal="center" vertical="center"/>
    </xf>
    <xf numFmtId="166" fontId="5" fillId="3" borderId="29" xfId="0" applyNumberFormat="1" applyFont="1" applyFill="1" applyBorder="1" applyAlignment="1">
      <alignment horizontal="center" vertical="center"/>
    </xf>
    <xf numFmtId="166" fontId="5" fillId="3" borderId="29" xfId="3" applyNumberFormat="1" applyFont="1" applyFill="1" applyBorder="1" applyAlignment="1">
      <alignment horizontal="center" vertical="center"/>
    </xf>
    <xf numFmtId="166" fontId="3" fillId="2" borderId="29" xfId="3" applyNumberFormat="1" applyFill="1" applyBorder="1" applyAlignment="1">
      <alignment horizontal="center" vertical="center"/>
    </xf>
    <xf numFmtId="166" fontId="24" fillId="0" borderId="29" xfId="3" applyNumberFormat="1" applyFont="1" applyBorder="1" applyAlignment="1">
      <alignment vertical="center"/>
    </xf>
    <xf numFmtId="2" fontId="0" fillId="0" borderId="0" xfId="0" applyNumberFormat="1"/>
    <xf numFmtId="166" fontId="3" fillId="0" borderId="29" xfId="3" applyNumberFormat="1" applyFont="1" applyBorder="1" applyAlignment="1">
      <alignment horizontal="center" vertical="center" wrapText="1"/>
    </xf>
    <xf numFmtId="168" fontId="3" fillId="2" borderId="29" xfId="0" applyNumberFormat="1" applyFont="1" applyFill="1" applyBorder="1" applyAlignment="1">
      <alignment horizontal="center" vertical="center"/>
    </xf>
    <xf numFmtId="168" fontId="3" fillId="0" borderId="29" xfId="3" applyNumberFormat="1" applyBorder="1" applyAlignment="1">
      <alignment horizontal="center" vertical="center"/>
    </xf>
    <xf numFmtId="168" fontId="3" fillId="2" borderId="29" xfId="3" applyNumberFormat="1" applyFill="1" applyBorder="1" applyAlignment="1">
      <alignment horizontal="center" vertical="center"/>
    </xf>
    <xf numFmtId="168" fontId="3" fillId="0" borderId="29" xfId="0" applyNumberFormat="1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4" fillId="3" borderId="36" xfId="3" applyFont="1" applyFill="1" applyBorder="1" applyAlignment="1">
      <alignment horizontal="center" vertical="center"/>
    </xf>
    <xf numFmtId="0" fontId="4" fillId="3" borderId="39" xfId="3" applyFont="1" applyFill="1" applyBorder="1" applyAlignment="1">
      <alignment horizontal="center" vertical="center"/>
    </xf>
    <xf numFmtId="0" fontId="4" fillId="3" borderId="37" xfId="3" applyFont="1" applyFill="1" applyBorder="1" applyAlignment="1">
      <alignment horizontal="center" vertical="center"/>
    </xf>
    <xf numFmtId="0" fontId="3" fillId="2" borderId="5" xfId="3" applyFill="1" applyBorder="1" applyAlignment="1">
      <alignment horizontal="center" vertical="center"/>
    </xf>
    <xf numFmtId="0" fontId="3" fillId="2" borderId="6" xfId="3" applyFill="1" applyBorder="1" applyAlignment="1">
      <alignment horizontal="center" vertical="center"/>
    </xf>
    <xf numFmtId="0" fontId="3" fillId="2" borderId="7" xfId="3" applyFill="1" applyBorder="1" applyAlignment="1">
      <alignment horizontal="center" vertical="center"/>
    </xf>
    <xf numFmtId="0" fontId="3" fillId="2" borderId="8" xfId="3" applyFill="1" applyBorder="1" applyAlignment="1">
      <alignment horizontal="center" vertical="center"/>
    </xf>
    <xf numFmtId="0" fontId="3" fillId="2" borderId="0" xfId="3" applyFill="1" applyAlignment="1">
      <alignment horizontal="center" vertical="center"/>
    </xf>
    <xf numFmtId="0" fontId="3" fillId="2" borderId="9" xfId="3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2" fontId="5" fillId="3" borderId="29" xfId="3" applyNumberFormat="1" applyFont="1" applyFill="1" applyBorder="1" applyAlignment="1">
      <alignment horizontal="center" vertical="center"/>
    </xf>
    <xf numFmtId="0" fontId="5" fillId="0" borderId="21" xfId="3" applyFont="1" applyBorder="1" applyAlignment="1">
      <alignment horizontal="left" vertical="center" wrapText="1"/>
    </xf>
    <xf numFmtId="0" fontId="5" fillId="0" borderId="38" xfId="3" applyFont="1" applyBorder="1" applyAlignment="1">
      <alignment horizontal="left" vertical="center"/>
    </xf>
    <xf numFmtId="0" fontId="3" fillId="0" borderId="35" xfId="3" applyBorder="1" applyAlignment="1">
      <alignment horizontal="left" vertical="center"/>
    </xf>
    <xf numFmtId="0" fontId="3" fillId="0" borderId="32" xfId="3" applyBorder="1" applyAlignment="1">
      <alignment horizontal="left" vertical="center"/>
    </xf>
    <xf numFmtId="0" fontId="3" fillId="0" borderId="31" xfId="3" applyBorder="1" applyAlignment="1">
      <alignment horizontal="left" vertical="center"/>
    </xf>
    <xf numFmtId="0" fontId="3" fillId="0" borderId="30" xfId="3" applyBorder="1" applyAlignment="1">
      <alignment horizontal="left" vertical="center" wrapText="1"/>
    </xf>
    <xf numFmtId="0" fontId="3" fillId="0" borderId="27" xfId="3" applyBorder="1" applyAlignment="1">
      <alignment horizontal="left" vertical="center" wrapText="1"/>
    </xf>
    <xf numFmtId="0" fontId="3" fillId="0" borderId="3" xfId="3" applyBorder="1" applyAlignment="1">
      <alignment horizontal="left" vertical="center" wrapText="1"/>
    </xf>
    <xf numFmtId="0" fontId="10" fillId="0" borderId="0" xfId="3" applyFont="1" applyAlignment="1">
      <alignment horizontal="center"/>
    </xf>
    <xf numFmtId="0" fontId="10" fillId="2" borderId="0" xfId="3" applyFont="1" applyFill="1" applyAlignment="1">
      <alignment horizontal="center"/>
    </xf>
    <xf numFmtId="0" fontId="24" fillId="0" borderId="29" xfId="3" applyFont="1" applyBorder="1" applyAlignment="1">
      <alignment horizontal="right" vertical="center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5" fillId="0" borderId="30" xfId="3" applyFont="1" applyBorder="1" applyAlignment="1">
      <alignment horizontal="left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5" xfId="3" applyFont="1" applyBorder="1" applyAlignment="1">
      <alignment horizontal="center" vertical="center" wrapText="1"/>
    </xf>
    <xf numFmtId="0" fontId="5" fillId="3" borderId="13" xfId="3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0" fontId="5" fillId="3" borderId="15" xfId="3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5" xfId="0" applyNumberFormat="1" applyFont="1" applyFill="1" applyBorder="1" applyAlignment="1">
      <alignment horizontal="center" vertical="center"/>
    </xf>
    <xf numFmtId="2" fontId="5" fillId="3" borderId="13" xfId="3" applyNumberFormat="1" applyFont="1" applyFill="1" applyBorder="1" applyAlignment="1">
      <alignment horizontal="center" vertical="center"/>
    </xf>
    <xf numFmtId="2" fontId="5" fillId="3" borderId="14" xfId="3" applyNumberFormat="1" applyFont="1" applyFill="1" applyBorder="1" applyAlignment="1">
      <alignment horizontal="center" vertical="center"/>
    </xf>
    <xf numFmtId="2" fontId="5" fillId="3" borderId="15" xfId="3" applyNumberFormat="1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4" fillId="0" borderId="13" xfId="3" applyFont="1" applyBorder="1" applyAlignment="1">
      <alignment horizontal="center" vertical="center"/>
    </xf>
    <xf numFmtId="0" fontId="24" fillId="0" borderId="14" xfId="3" applyFont="1" applyBorder="1" applyAlignment="1">
      <alignment horizontal="center" vertical="center"/>
    </xf>
    <xf numFmtId="0" fontId="24" fillId="0" borderId="15" xfId="3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13" fillId="0" borderId="13" xfId="11" applyNumberFormat="1" applyFont="1" applyBorder="1" applyAlignment="1">
      <alignment horizontal="center" vertical="center" wrapText="1"/>
    </xf>
    <xf numFmtId="0" fontId="0" fillId="0" borderId="14" xfId="0" applyNumberFormat="1" applyBorder="1"/>
    <xf numFmtId="0" fontId="0" fillId="0" borderId="15" xfId="0" applyNumberFormat="1" applyBorder="1"/>
    <xf numFmtId="0" fontId="13" fillId="0" borderId="14" xfId="11" applyNumberFormat="1" applyFont="1" applyBorder="1" applyAlignment="1">
      <alignment horizontal="center" vertical="center" wrapText="1"/>
    </xf>
    <xf numFmtId="0" fontId="13" fillId="0" borderId="15" xfId="11" applyNumberFormat="1" applyFont="1" applyBorder="1" applyAlignment="1">
      <alignment horizontal="center" vertical="center" wrapText="1"/>
    </xf>
    <xf numFmtId="0" fontId="6" fillId="0" borderId="22" xfId="3" applyFont="1" applyBorder="1" applyAlignment="1">
      <alignment horizontal="left" vertical="center" wrapText="1"/>
    </xf>
    <xf numFmtId="0" fontId="6" fillId="0" borderId="21" xfId="3" applyFont="1" applyBorder="1" applyAlignment="1">
      <alignment horizontal="left" vertical="center" wrapText="1"/>
    </xf>
    <xf numFmtId="0" fontId="6" fillId="3" borderId="23" xfId="3" applyFont="1" applyFill="1" applyBorder="1" applyAlignment="1">
      <alignment horizontal="center" vertical="center"/>
    </xf>
    <xf numFmtId="0" fontId="6" fillId="3" borderId="24" xfId="3" applyFont="1" applyFill="1" applyBorder="1" applyAlignment="1">
      <alignment horizontal="center" vertical="center"/>
    </xf>
    <xf numFmtId="0" fontId="6" fillId="0" borderId="19" xfId="3" applyFont="1" applyBorder="1" applyAlignment="1">
      <alignment horizontal="left" vertical="center"/>
    </xf>
    <xf numFmtId="0" fontId="6" fillId="0" borderId="21" xfId="3" applyFont="1" applyBorder="1" applyAlignment="1">
      <alignment horizontal="left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9" xfId="3" applyFont="1" applyBorder="1" applyAlignment="1">
      <alignment horizontal="left" vertical="center" wrapText="1"/>
    </xf>
    <xf numFmtId="0" fontId="6" fillId="0" borderId="28" xfId="3" applyFont="1" applyBorder="1" applyAlignment="1">
      <alignment horizontal="left" vertical="center"/>
    </xf>
    <xf numFmtId="0" fontId="5" fillId="0" borderId="13" xfId="3" applyFont="1" applyBorder="1" applyAlignment="1">
      <alignment horizontal="left" vertical="center" wrapText="1"/>
    </xf>
    <xf numFmtId="0" fontId="5" fillId="0" borderId="14" xfId="3" applyFont="1" applyBorder="1" applyAlignment="1">
      <alignment horizontal="left" vertical="center" wrapText="1"/>
    </xf>
    <xf numFmtId="0" fontId="5" fillId="0" borderId="15" xfId="3" applyFont="1" applyBorder="1" applyAlignment="1">
      <alignment horizontal="left" vertical="center" wrapText="1"/>
    </xf>
    <xf numFmtId="0" fontId="24" fillId="7" borderId="41" xfId="0" applyFont="1" applyFill="1" applyBorder="1" applyAlignment="1">
      <alignment horizontal="center" vertical="center"/>
    </xf>
    <xf numFmtId="0" fontId="24" fillId="7" borderId="27" xfId="0" applyFont="1" applyFill="1" applyBorder="1" applyAlignment="1">
      <alignment horizontal="center" vertical="center"/>
    </xf>
    <xf numFmtId="0" fontId="24" fillId="7" borderId="3" xfId="0" applyFont="1" applyFill="1" applyBorder="1" applyAlignment="1">
      <alignment horizontal="center" vertical="center"/>
    </xf>
    <xf numFmtId="0" fontId="23" fillId="0" borderId="41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8" fillId="0" borderId="41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3" fillId="0" borderId="41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8" fillId="9" borderId="41" xfId="0" applyFont="1" applyFill="1" applyBorder="1" applyAlignment="1">
      <alignment horizontal="left" vertical="center" wrapText="1"/>
    </xf>
    <xf numFmtId="0" fontId="28" fillId="9" borderId="27" xfId="0" applyFont="1" applyFill="1" applyBorder="1" applyAlignment="1">
      <alignment horizontal="left" vertical="center" wrapText="1"/>
    </xf>
    <xf numFmtId="0" fontId="28" fillId="9" borderId="3" xfId="0" applyFont="1" applyFill="1" applyBorder="1" applyAlignment="1">
      <alignment horizontal="left" vertical="center" wrapText="1"/>
    </xf>
    <xf numFmtId="0" fontId="5" fillId="8" borderId="41" xfId="0" applyFont="1" applyFill="1" applyBorder="1" applyAlignment="1">
      <alignment horizontal="left" vertical="center" wrapText="1"/>
    </xf>
    <xf numFmtId="0" fontId="5" fillId="8" borderId="27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left" vertical="center" wrapText="1"/>
    </xf>
    <xf numFmtId="0" fontId="14" fillId="8" borderId="41" xfId="0" applyFont="1" applyFill="1" applyBorder="1" applyAlignment="1">
      <alignment horizontal="left" vertical="center" wrapText="1"/>
    </xf>
    <xf numFmtId="0" fontId="14" fillId="8" borderId="27" xfId="0" applyFont="1" applyFill="1" applyBorder="1" applyAlignment="1">
      <alignment horizontal="left" vertical="center" wrapText="1"/>
    </xf>
    <xf numFmtId="0" fontId="14" fillId="8" borderId="3" xfId="0" applyFont="1" applyFill="1" applyBorder="1" applyAlignment="1">
      <alignment horizontal="left" vertical="center" wrapText="1"/>
    </xf>
    <xf numFmtId="0" fontId="28" fillId="2" borderId="41" xfId="0" applyFont="1" applyFill="1" applyBorder="1" applyAlignment="1">
      <alignment horizontal="left" vertical="center" wrapText="1"/>
    </xf>
    <xf numFmtId="0" fontId="28" fillId="2" borderId="27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3" fillId="0" borderId="41" xfId="0" applyFont="1" applyBorder="1" applyAlignment="1">
      <alignment horizontal="left" wrapText="1"/>
    </xf>
    <xf numFmtId="0" fontId="23" fillId="0" borderId="27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23" fillId="0" borderId="41" xfId="0" quotePrefix="1" applyFont="1" applyBorder="1" applyAlignment="1">
      <alignment horizontal="center" vertical="center"/>
    </xf>
    <xf numFmtId="0" fontId="23" fillId="0" borderId="27" xfId="0" quotePrefix="1" applyFont="1" applyBorder="1" applyAlignment="1">
      <alignment horizontal="center" vertical="center"/>
    </xf>
    <xf numFmtId="0" fontId="23" fillId="0" borderId="3" xfId="0" quotePrefix="1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4" fillId="8" borderId="41" xfId="0" applyFont="1" applyFill="1" applyBorder="1" applyAlignment="1">
      <alignment vertical="center" wrapText="1"/>
    </xf>
    <xf numFmtId="0" fontId="14" fillId="8" borderId="27" xfId="0" applyFont="1" applyFill="1" applyBorder="1" applyAlignment="1">
      <alignment vertical="center" wrapText="1"/>
    </xf>
    <xf numFmtId="0" fontId="14" fillId="8" borderId="3" xfId="0" applyFont="1" applyFill="1" applyBorder="1" applyAlignment="1">
      <alignment vertical="center" wrapText="1"/>
    </xf>
    <xf numFmtId="0" fontId="14" fillId="8" borderId="41" xfId="0" applyFont="1" applyFill="1" applyBorder="1" applyAlignment="1">
      <alignment horizontal="left" vertical="top" wrapText="1"/>
    </xf>
    <xf numFmtId="0" fontId="14" fillId="8" borderId="27" xfId="0" applyFont="1" applyFill="1" applyBorder="1" applyAlignment="1">
      <alignment horizontal="left" vertical="top" wrapText="1"/>
    </xf>
    <xf numFmtId="0" fontId="14" fillId="8" borderId="3" xfId="0" applyFont="1" applyFill="1" applyBorder="1" applyAlignment="1">
      <alignment horizontal="left" vertical="top" wrapText="1"/>
    </xf>
    <xf numFmtId="0" fontId="27" fillId="0" borderId="41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33" fillId="3" borderId="41" xfId="0" applyFont="1" applyFill="1" applyBorder="1" applyAlignment="1">
      <alignment horizontal="center" vertical="center"/>
    </xf>
    <xf numFmtId="0" fontId="33" fillId="3" borderId="27" xfId="0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/>
    </xf>
    <xf numFmtId="0" fontId="24" fillId="0" borderId="41" xfId="3" applyFont="1" applyBorder="1" applyAlignment="1"/>
    <xf numFmtId="0" fontId="24" fillId="0" borderId="27" xfId="3" applyFont="1" applyBorder="1" applyAlignment="1"/>
    <xf numFmtId="0" fontId="24" fillId="0" borderId="3" xfId="3" applyFont="1" applyBorder="1" applyAlignment="1"/>
    <xf numFmtId="0" fontId="23" fillId="0" borderId="41" xfId="0" applyFont="1" applyBorder="1" applyAlignment="1">
      <alignment wrapText="1"/>
    </xf>
    <xf numFmtId="0" fontId="23" fillId="0" borderId="27" xfId="0" applyFont="1" applyBorder="1" applyAlignment="1">
      <alignment wrapText="1"/>
    </xf>
    <xf numFmtId="0" fontId="23" fillId="0" borderId="3" xfId="0" applyFont="1" applyBorder="1" applyAlignment="1">
      <alignment wrapText="1"/>
    </xf>
    <xf numFmtId="0" fontId="23" fillId="0" borderId="41" xfId="0" applyFont="1" applyBorder="1" applyAlignment="1"/>
    <xf numFmtId="0" fontId="23" fillId="0" borderId="27" xfId="0" applyFont="1" applyBorder="1" applyAlignment="1"/>
    <xf numFmtId="0" fontId="23" fillId="0" borderId="3" xfId="0" applyFont="1" applyBorder="1" applyAlignment="1"/>
    <xf numFmtId="0" fontId="23" fillId="2" borderId="41" xfId="0" applyFont="1" applyFill="1" applyBorder="1" applyAlignment="1">
      <alignment horizontal="left" vertical="center" wrapText="1"/>
    </xf>
    <xf numFmtId="0" fontId="23" fillId="2" borderId="27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6" fillId="0" borderId="28" xfId="3" applyFont="1" applyBorder="1" applyAlignment="1">
      <alignment horizontal="left" vertical="center" wrapText="1"/>
    </xf>
  </cellXfs>
  <cellStyles count="25">
    <cellStyle name="Normal" xfId="0" builtinId="0"/>
    <cellStyle name="Normal 2" xfId="1" xr:uid="{00000000-0005-0000-0000-000001000000}"/>
    <cellStyle name="Normal 2 2" xfId="3" xr:uid="{00000000-0005-0000-0000-000002000000}"/>
    <cellStyle name="Normal 2 3" xfId="8" xr:uid="{00000000-0005-0000-0000-000003000000}"/>
    <cellStyle name="Normal 3" xfId="6" xr:uid="{00000000-0005-0000-0000-000004000000}"/>
    <cellStyle name="Porcentagem" xfId="12" builtinId="5"/>
    <cellStyle name="Porcentagem 2" xfId="5" xr:uid="{00000000-0005-0000-0000-000006000000}"/>
    <cellStyle name="Separador de milhares 2" xfId="2" xr:uid="{00000000-0005-0000-0000-000008000000}"/>
    <cellStyle name="Separador de milhares 2 2" xfId="4" xr:uid="{00000000-0005-0000-0000-000009000000}"/>
    <cellStyle name="Separador de milhares 2 2 2" xfId="21" xr:uid="{00000000-0005-0000-0000-00000A000000}"/>
    <cellStyle name="Separador de milhares 2 2 3" xfId="14" xr:uid="{00000000-0005-0000-0000-00000B000000}"/>
    <cellStyle name="Separador de milhares 2 3" xfId="9" xr:uid="{00000000-0005-0000-0000-00000C000000}"/>
    <cellStyle name="Separador de milhares 2 3 2" xfId="23" xr:uid="{00000000-0005-0000-0000-00000D000000}"/>
    <cellStyle name="Separador de milhares 2 3 3" xfId="16" xr:uid="{00000000-0005-0000-0000-00000E000000}"/>
    <cellStyle name="Separador de milhares 2 4" xfId="20" xr:uid="{00000000-0005-0000-0000-00000F000000}"/>
    <cellStyle name="Separador de milhares 2 5" xfId="13" xr:uid="{00000000-0005-0000-0000-000010000000}"/>
    <cellStyle name="Separador de milhares 3" xfId="7" xr:uid="{00000000-0005-0000-0000-000011000000}"/>
    <cellStyle name="Separador de milhares 3 2" xfId="22" xr:uid="{00000000-0005-0000-0000-000012000000}"/>
    <cellStyle name="Separador de milhares 3 3" xfId="15" xr:uid="{00000000-0005-0000-0000-000013000000}"/>
    <cellStyle name="Vírgula" xfId="11" builtinId="3"/>
    <cellStyle name="Vírgula 2" xfId="19" xr:uid="{00000000-0005-0000-0000-000014000000}"/>
    <cellStyle name="Vírgula 3" xfId="18" xr:uid="{00000000-0005-0000-0000-000015000000}"/>
    <cellStyle name="Vírgula 4" xfId="10" xr:uid="{00000000-0005-0000-0000-000016000000}"/>
    <cellStyle name="Vírgula 4 2" xfId="24" xr:uid="{00000000-0005-0000-0000-000017000000}"/>
    <cellStyle name="Vírgula 4 3" xfId="17" xr:uid="{00000000-0005-0000-0000-000018000000}"/>
  </cellStyles>
  <dxfs count="12">
    <dxf>
      <font>
        <b val="0"/>
        <i val="0"/>
        <condense val="0"/>
        <extend val="0"/>
      </font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condense val="0"/>
        <extend val="0"/>
      </font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condense val="0"/>
        <extend val="0"/>
      </font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condense val="0"/>
        <extend val="0"/>
      </font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628651</xdr:colOff>
      <xdr:row>1</xdr:row>
      <xdr:rowOff>28576</xdr:rowOff>
    </xdr:from>
    <xdr:to>
      <xdr:col>8</xdr:col>
      <xdr:colOff>314325</xdr:colOff>
      <xdr:row>2</xdr:row>
      <xdr:rowOff>493683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8851" y="161926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</xdr:row>
          <xdr:rowOff>171450</xdr:rowOff>
        </xdr:from>
        <xdr:to>
          <xdr:col>3</xdr:col>
          <xdr:colOff>171450</xdr:colOff>
          <xdr:row>2</xdr:row>
          <xdr:rowOff>504825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628651</xdr:colOff>
      <xdr:row>1</xdr:row>
      <xdr:rowOff>28576</xdr:rowOff>
    </xdr:from>
    <xdr:to>
      <xdr:col>8</xdr:col>
      <xdr:colOff>38100</xdr:colOff>
      <xdr:row>2</xdr:row>
      <xdr:rowOff>493683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2651" y="247651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</xdr:row>
          <xdr:rowOff>171450</xdr:rowOff>
        </xdr:from>
        <xdr:to>
          <xdr:col>3</xdr:col>
          <xdr:colOff>171450</xdr:colOff>
          <xdr:row>2</xdr:row>
          <xdr:rowOff>504825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0</xdr:row>
          <xdr:rowOff>123825</xdr:rowOff>
        </xdr:from>
        <xdr:to>
          <xdr:col>0</xdr:col>
          <xdr:colOff>1485900</xdr:colOff>
          <xdr:row>4</xdr:row>
          <xdr:rowOff>247650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</xdr:row>
          <xdr:rowOff>57150</xdr:rowOff>
        </xdr:from>
        <xdr:to>
          <xdr:col>1</xdr:col>
          <xdr:colOff>0</xdr:colOff>
          <xdr:row>8</xdr:row>
          <xdr:rowOff>114300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676275</xdr:colOff>
          <xdr:row>1</xdr:row>
          <xdr:rowOff>133350</xdr:rowOff>
        </xdr:from>
        <xdr:to>
          <xdr:col>3</xdr:col>
          <xdr:colOff>561975</xdr:colOff>
          <xdr:row>6</xdr:row>
          <xdr:rowOff>123825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628651</xdr:colOff>
      <xdr:row>1</xdr:row>
      <xdr:rowOff>28576</xdr:rowOff>
    </xdr:from>
    <xdr:to>
      <xdr:col>8</xdr:col>
      <xdr:colOff>304800</xdr:colOff>
      <xdr:row>2</xdr:row>
      <xdr:rowOff>493683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1" y="247651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</xdr:row>
          <xdr:rowOff>171450</xdr:rowOff>
        </xdr:from>
        <xdr:to>
          <xdr:col>3</xdr:col>
          <xdr:colOff>171450</xdr:colOff>
          <xdr:row>2</xdr:row>
          <xdr:rowOff>504825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628651</xdr:colOff>
      <xdr:row>1</xdr:row>
      <xdr:rowOff>28576</xdr:rowOff>
    </xdr:from>
    <xdr:to>
      <xdr:col>8</xdr:col>
      <xdr:colOff>304800</xdr:colOff>
      <xdr:row>2</xdr:row>
      <xdr:rowOff>493683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1" y="247651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1</xdr:row>
          <xdr:rowOff>171450</xdr:rowOff>
        </xdr:from>
        <xdr:to>
          <xdr:col>3</xdr:col>
          <xdr:colOff>171450</xdr:colOff>
          <xdr:row>2</xdr:row>
          <xdr:rowOff>504825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0</xdr:row>
          <xdr:rowOff>123825</xdr:rowOff>
        </xdr:from>
        <xdr:to>
          <xdr:col>0</xdr:col>
          <xdr:colOff>1485900</xdr:colOff>
          <xdr:row>4</xdr:row>
          <xdr:rowOff>247650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628651</xdr:colOff>
      <xdr:row>0</xdr:row>
      <xdr:rowOff>28576</xdr:rowOff>
    </xdr:from>
    <xdr:to>
      <xdr:col>8</xdr:col>
      <xdr:colOff>304800</xdr:colOff>
      <xdr:row>1</xdr:row>
      <xdr:rowOff>493683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1" y="28576"/>
          <a:ext cx="6210299" cy="128425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447675</xdr:colOff>
          <xdr:row>0</xdr:row>
          <xdr:rowOff>171450</xdr:rowOff>
        </xdr:from>
        <xdr:to>
          <xdr:col>3</xdr:col>
          <xdr:colOff>171450</xdr:colOff>
          <xdr:row>1</xdr:row>
          <xdr:rowOff>504825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7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4"/>
  <sheetViews>
    <sheetView topLeftCell="A18" workbookViewId="0">
      <selection activeCell="I36" sqref="I36"/>
    </sheetView>
  </sheetViews>
  <sheetFormatPr defaultRowHeight="15" x14ac:dyDescent="0.25"/>
  <cols>
    <col min="1" max="1" width="2.140625" customWidth="1"/>
    <col min="2" max="2" width="7.7109375" customWidth="1"/>
    <col min="3" max="3" width="15.28515625" customWidth="1"/>
    <col min="4" max="4" width="54" customWidth="1"/>
    <col min="5" max="5" width="10.5703125" customWidth="1"/>
    <col min="6" max="6" width="10.85546875" style="101" customWidth="1"/>
    <col min="7" max="7" width="10.7109375" customWidth="1"/>
    <col min="8" max="8" width="11.7109375" customWidth="1"/>
    <col min="9" max="9" width="16.5703125" customWidth="1"/>
  </cols>
  <sheetData>
    <row r="1" spans="2:10" ht="17.25" customHeight="1" thickBot="1" x14ac:dyDescent="0.3"/>
    <row r="2" spans="2:10" ht="64.5" customHeight="1" x14ac:dyDescent="0.25">
      <c r="B2" s="309"/>
      <c r="C2" s="310"/>
      <c r="D2" s="310"/>
      <c r="E2" s="310"/>
      <c r="F2" s="310"/>
      <c r="G2" s="310"/>
      <c r="H2" s="310"/>
      <c r="I2" s="311"/>
    </row>
    <row r="3" spans="2:10" ht="52.5" customHeight="1" thickBot="1" x14ac:dyDescent="0.3">
      <c r="B3" s="312"/>
      <c r="C3" s="313"/>
      <c r="D3" s="313"/>
      <c r="E3" s="313"/>
      <c r="F3" s="313"/>
      <c r="G3" s="313"/>
      <c r="H3" s="313"/>
      <c r="I3" s="314"/>
    </row>
    <row r="4" spans="2:10" ht="29.25" customHeight="1" thickBot="1" x14ac:dyDescent="0.3">
      <c r="B4" s="306" t="s">
        <v>0</v>
      </c>
      <c r="C4" s="307"/>
      <c r="D4" s="307"/>
      <c r="E4" s="307"/>
      <c r="F4" s="307"/>
      <c r="G4" s="307"/>
      <c r="H4" s="307"/>
      <c r="I4" s="308"/>
    </row>
    <row r="5" spans="2:10" ht="18.75" customHeight="1" x14ac:dyDescent="0.25">
      <c r="B5" s="317" t="s">
        <v>69</v>
      </c>
      <c r="C5" s="318"/>
      <c r="D5" s="318"/>
      <c r="E5" s="318"/>
      <c r="F5" s="318"/>
      <c r="G5" s="318"/>
      <c r="H5" s="318"/>
      <c r="I5" s="65" t="s">
        <v>159</v>
      </c>
    </row>
    <row r="6" spans="2:10" ht="37.5" customHeight="1" x14ac:dyDescent="0.25">
      <c r="B6" s="322" t="s">
        <v>73</v>
      </c>
      <c r="C6" s="323"/>
      <c r="D6" s="323"/>
      <c r="E6" s="323"/>
      <c r="F6" s="323"/>
      <c r="G6" s="323"/>
      <c r="H6" s="324"/>
      <c r="I6" s="59">
        <v>1.3071999999999999</v>
      </c>
    </row>
    <row r="7" spans="2:10" ht="22.5" customHeight="1" thickBot="1" x14ac:dyDescent="0.3">
      <c r="B7" s="319" t="s">
        <v>157</v>
      </c>
      <c r="C7" s="320"/>
      <c r="D7" s="320"/>
      <c r="E7" s="320"/>
      <c r="F7" s="320"/>
      <c r="G7" s="321"/>
      <c r="H7" s="62" t="s">
        <v>1</v>
      </c>
      <c r="I7" s="63">
        <v>1.3071999999999999</v>
      </c>
    </row>
    <row r="8" spans="2:10" ht="30.75" customHeight="1" thickBot="1" x14ac:dyDescent="0.3">
      <c r="B8" s="64" t="s">
        <v>2</v>
      </c>
      <c r="C8" s="64" t="s">
        <v>3</v>
      </c>
      <c r="D8" s="64" t="s">
        <v>4</v>
      </c>
      <c r="E8" s="64" t="s">
        <v>5</v>
      </c>
      <c r="F8" s="220" t="s">
        <v>160</v>
      </c>
      <c r="G8" s="60" t="s">
        <v>6</v>
      </c>
      <c r="H8" s="60" t="s">
        <v>7</v>
      </c>
      <c r="I8" s="75" t="s">
        <v>8</v>
      </c>
    </row>
    <row r="9" spans="2:10" ht="30.75" customHeight="1" thickBot="1" x14ac:dyDescent="0.3">
      <c r="B9" s="107">
        <v>1</v>
      </c>
      <c r="C9" s="107"/>
      <c r="D9" s="113" t="s">
        <v>93</v>
      </c>
      <c r="E9" s="107"/>
      <c r="F9" s="111"/>
      <c r="G9" s="112"/>
      <c r="H9" s="112"/>
      <c r="I9" s="78">
        <f>I10</f>
        <v>5384.0953600000003</v>
      </c>
    </row>
    <row r="10" spans="2:10" ht="30.75" customHeight="1" thickBot="1" x14ac:dyDescent="0.3">
      <c r="B10" s="64"/>
      <c r="C10" s="116">
        <v>90777</v>
      </c>
      <c r="D10" s="114" t="s">
        <v>94</v>
      </c>
      <c r="E10" s="115" t="s">
        <v>95</v>
      </c>
      <c r="F10" s="264">
        <v>40</v>
      </c>
      <c r="G10" s="121">
        <v>102.97</v>
      </c>
      <c r="H10" s="262">
        <f>G10*I7</f>
        <v>134.602384</v>
      </c>
      <c r="I10" s="263">
        <f>H10*F10</f>
        <v>5384.0953600000003</v>
      </c>
    </row>
    <row r="11" spans="2:10" ht="21" customHeight="1" thickBot="1" x14ac:dyDescent="0.3">
      <c r="B11" s="61">
        <v>2</v>
      </c>
      <c r="C11" s="66"/>
      <c r="D11" s="76" t="s">
        <v>57</v>
      </c>
      <c r="E11" s="67"/>
      <c r="F11" s="77"/>
      <c r="G11" s="315" t="s">
        <v>9</v>
      </c>
      <c r="H11" s="315"/>
      <c r="I11" s="78">
        <f>I12+I13+I14+I15</f>
        <v>11688.995079839999</v>
      </c>
      <c r="J11" s="17"/>
    </row>
    <row r="12" spans="2:10" ht="63.75" customHeight="1" thickBot="1" x14ac:dyDescent="0.3">
      <c r="B12" s="70" t="s">
        <v>10</v>
      </c>
      <c r="C12" s="72" t="s">
        <v>151</v>
      </c>
      <c r="D12" s="79" t="s">
        <v>96</v>
      </c>
      <c r="E12" s="70" t="s">
        <v>5</v>
      </c>
      <c r="F12" s="80">
        <v>1</v>
      </c>
      <c r="G12" s="80">
        <f>COMPOSIÇÕES!M23</f>
        <v>1228.3296999999998</v>
      </c>
      <c r="H12" s="80">
        <f>G12*I6</f>
        <v>1605.6725838399996</v>
      </c>
      <c r="I12" s="81">
        <f>H12*F12</f>
        <v>1605.6725838399996</v>
      </c>
    </row>
    <row r="13" spans="2:10" ht="65.25" customHeight="1" thickBot="1" x14ac:dyDescent="0.3">
      <c r="B13" s="70" t="s">
        <v>99</v>
      </c>
      <c r="C13" s="192" t="s">
        <v>150</v>
      </c>
      <c r="D13" s="79" t="s">
        <v>97</v>
      </c>
      <c r="E13" s="70" t="s">
        <v>154</v>
      </c>
      <c r="F13" s="200">
        <v>6</v>
      </c>
      <c r="G13" s="80">
        <v>777.34</v>
      </c>
      <c r="H13" s="200">
        <f t="shared" ref="H13" si="0">G13*I7</f>
        <v>1016.1388479999999</v>
      </c>
      <c r="I13" s="201">
        <f t="shared" ref="I13:I15" si="1">H13*F13</f>
        <v>6096.8330879999994</v>
      </c>
    </row>
    <row r="14" spans="2:10" ht="62.25" customHeight="1" thickBot="1" x14ac:dyDescent="0.3">
      <c r="B14" s="70" t="s">
        <v>100</v>
      </c>
      <c r="C14" s="192" t="s">
        <v>152</v>
      </c>
      <c r="D14" s="79" t="s">
        <v>98</v>
      </c>
      <c r="E14" s="70" t="s">
        <v>5</v>
      </c>
      <c r="F14" s="80">
        <v>1</v>
      </c>
      <c r="G14" s="80">
        <f>COMPOSIÇÕES!M28</f>
        <v>1524.82</v>
      </c>
      <c r="H14" s="200">
        <f>G14*I7</f>
        <v>1993.2447039999997</v>
      </c>
      <c r="I14" s="201">
        <f t="shared" si="1"/>
        <v>1993.2447039999997</v>
      </c>
    </row>
    <row r="15" spans="2:10" ht="68.25" customHeight="1" thickBot="1" x14ac:dyDescent="0.3">
      <c r="B15" s="70" t="s">
        <v>101</v>
      </c>
      <c r="C15" s="192" t="s">
        <v>153</v>
      </c>
      <c r="D15" s="79" t="s">
        <v>170</v>
      </c>
      <c r="E15" s="70" t="s">
        <v>5</v>
      </c>
      <c r="F15" s="80">
        <v>1</v>
      </c>
      <c r="G15" s="80">
        <f>COMPOSIÇÕES!M33</f>
        <v>1524.82</v>
      </c>
      <c r="H15" s="200">
        <f>G15*I7</f>
        <v>1993.2447039999997</v>
      </c>
      <c r="I15" s="201">
        <f t="shared" si="1"/>
        <v>1993.2447039999997</v>
      </c>
    </row>
    <row r="16" spans="2:10" ht="24" customHeight="1" thickBot="1" x14ac:dyDescent="0.3">
      <c r="B16" s="61">
        <v>2</v>
      </c>
      <c r="C16" s="66"/>
      <c r="D16" s="76" t="s">
        <v>11</v>
      </c>
      <c r="E16" s="68"/>
      <c r="F16" s="82"/>
      <c r="G16" s="316" t="s">
        <v>9</v>
      </c>
      <c r="H16" s="316"/>
      <c r="I16" s="83">
        <f>I17</f>
        <v>9471.162670656</v>
      </c>
    </row>
    <row r="17" spans="2:10" ht="72.75" customHeight="1" thickBot="1" x14ac:dyDescent="0.3">
      <c r="B17" s="84" t="s">
        <v>10</v>
      </c>
      <c r="C17" s="72" t="s">
        <v>155</v>
      </c>
      <c r="D17" s="73" t="str">
        <f>COMPOSIÇÕES!E36</f>
        <v>REMOÇÃO MECANIZADA DE PAVIMENTO EM PARALELEPÍPEDO, COM RETRO-ESCAVADEIRA, INCLUÍNDO CARGA, DESCARGA E TRANSPORTE DOS MATERIAIS REMOVIDOS</v>
      </c>
      <c r="E17" s="70" t="s">
        <v>13</v>
      </c>
      <c r="F17" s="200">
        <f>CÁLCULO!F17</f>
        <v>3420.86</v>
      </c>
      <c r="G17" s="80">
        <f>COMPOSIÇÕES!M39</f>
        <v>2.1179999999999999</v>
      </c>
      <c r="H17" s="85">
        <f>G17*I6</f>
        <v>2.7686495999999998</v>
      </c>
      <c r="I17" s="86">
        <f>H17*F17</f>
        <v>9471.162670656</v>
      </c>
    </row>
    <row r="18" spans="2:10" ht="22.5" customHeight="1" thickBot="1" x14ac:dyDescent="0.3">
      <c r="B18" s="61">
        <v>3</v>
      </c>
      <c r="C18" s="66"/>
      <c r="D18" s="76" t="s">
        <v>161</v>
      </c>
      <c r="E18" s="68"/>
      <c r="F18" s="82"/>
      <c r="G18" s="316" t="s">
        <v>9</v>
      </c>
      <c r="H18" s="316"/>
      <c r="I18" s="78">
        <f>I24+I25+I26</f>
        <v>53028.112587520001</v>
      </c>
      <c r="J18" s="17"/>
    </row>
    <row r="19" spans="2:10" ht="109.5" hidden="1" customHeight="1" x14ac:dyDescent="0.25">
      <c r="B19" s="70" t="s">
        <v>12</v>
      </c>
      <c r="C19" s="69" t="s">
        <v>59</v>
      </c>
      <c r="D19" s="73" t="s">
        <v>58</v>
      </c>
      <c r="E19" s="70" t="s">
        <v>15</v>
      </c>
      <c r="F19" s="87">
        <v>0</v>
      </c>
      <c r="G19" s="88">
        <v>9.42</v>
      </c>
      <c r="H19" s="80">
        <f>G19*I6</f>
        <v>12.313823999999999</v>
      </c>
      <c r="I19" s="81">
        <f>H19*F19</f>
        <v>0</v>
      </c>
    </row>
    <row r="20" spans="2:10" ht="28.5" hidden="1" customHeight="1" x14ac:dyDescent="0.25">
      <c r="B20" s="70" t="s">
        <v>52</v>
      </c>
      <c r="C20" s="69" t="s">
        <v>63</v>
      </c>
      <c r="D20" s="89" t="s">
        <v>60</v>
      </c>
      <c r="E20" s="70" t="s">
        <v>15</v>
      </c>
      <c r="F20" s="87">
        <v>0</v>
      </c>
      <c r="G20" s="88">
        <v>174.89</v>
      </c>
      <c r="H20" s="80">
        <f>G20*I6</f>
        <v>228.61620799999997</v>
      </c>
      <c r="I20" s="81">
        <f>H20*F20</f>
        <v>0</v>
      </c>
    </row>
    <row r="21" spans="2:10" ht="45" hidden="1" customHeight="1" x14ac:dyDescent="0.25">
      <c r="B21" s="70" t="s">
        <v>53</v>
      </c>
      <c r="C21" s="69" t="s">
        <v>62</v>
      </c>
      <c r="D21" s="73" t="s">
        <v>61</v>
      </c>
      <c r="E21" s="70" t="s">
        <v>15</v>
      </c>
      <c r="F21" s="87">
        <v>0</v>
      </c>
      <c r="G21" s="80">
        <v>37.19</v>
      </c>
      <c r="H21" s="80">
        <f>G21*I7</f>
        <v>48.614767999999991</v>
      </c>
      <c r="I21" s="81">
        <f>H21*F21</f>
        <v>0</v>
      </c>
    </row>
    <row r="22" spans="2:10" ht="61.5" hidden="1" customHeight="1" x14ac:dyDescent="0.25">
      <c r="B22" s="70" t="s">
        <v>54</v>
      </c>
      <c r="C22" s="70" t="s">
        <v>65</v>
      </c>
      <c r="D22" s="73" t="s">
        <v>18</v>
      </c>
      <c r="E22" s="90" t="s">
        <v>19</v>
      </c>
      <c r="F22" s="91">
        <v>0</v>
      </c>
      <c r="G22" s="92">
        <v>88.72</v>
      </c>
      <c r="H22" s="92">
        <f>G22*I7</f>
        <v>115.97478399999999</v>
      </c>
      <c r="I22" s="93">
        <f>H22*F22</f>
        <v>0</v>
      </c>
    </row>
    <row r="23" spans="2:10" ht="43.5" hidden="1" customHeight="1" x14ac:dyDescent="0.25">
      <c r="B23" s="70" t="s">
        <v>55</v>
      </c>
      <c r="C23" s="69" t="s">
        <v>64</v>
      </c>
      <c r="D23" s="73" t="s">
        <v>20</v>
      </c>
      <c r="E23" s="70" t="s">
        <v>5</v>
      </c>
      <c r="F23" s="87">
        <v>0</v>
      </c>
      <c r="G23" s="94">
        <v>1207.52</v>
      </c>
      <c r="H23" s="92">
        <f>G23*I6</f>
        <v>1578.4701439999999</v>
      </c>
      <c r="I23" s="93">
        <f t="shared" ref="I23:I26" si="2">H23*F23</f>
        <v>0</v>
      </c>
    </row>
    <row r="24" spans="2:10" ht="72.75" customHeight="1" thickBot="1" x14ac:dyDescent="0.3">
      <c r="B24" s="70" t="s">
        <v>12</v>
      </c>
      <c r="C24" s="69">
        <v>94273</v>
      </c>
      <c r="D24" s="73" t="s">
        <v>87</v>
      </c>
      <c r="E24" s="70" t="s">
        <v>19</v>
      </c>
      <c r="F24" s="80">
        <v>120</v>
      </c>
      <c r="G24" s="95">
        <v>61.57</v>
      </c>
      <c r="H24" s="92">
        <f>G24*I6</f>
        <v>80.484303999999995</v>
      </c>
      <c r="I24" s="93">
        <f t="shared" si="2"/>
        <v>9658.1164799999988</v>
      </c>
    </row>
    <row r="25" spans="2:10" ht="72" customHeight="1" thickBot="1" x14ac:dyDescent="0.3">
      <c r="B25" s="70" t="s">
        <v>52</v>
      </c>
      <c r="C25" s="106">
        <v>94287</v>
      </c>
      <c r="D25" s="73" t="s">
        <v>86</v>
      </c>
      <c r="E25" s="70" t="s">
        <v>19</v>
      </c>
      <c r="F25" s="87">
        <v>914.2</v>
      </c>
      <c r="G25" s="80">
        <v>33.58</v>
      </c>
      <c r="H25" s="92">
        <f>G25*1.3072</f>
        <v>43.895775999999998</v>
      </c>
      <c r="I25" s="93">
        <f t="shared" si="2"/>
        <v>40129.518419200002</v>
      </c>
    </row>
    <row r="26" spans="2:10" ht="60" customHeight="1" thickBot="1" x14ac:dyDescent="0.3">
      <c r="B26" s="190" t="s">
        <v>53</v>
      </c>
      <c r="C26" s="110" t="s">
        <v>164</v>
      </c>
      <c r="D26" s="73" t="s">
        <v>132</v>
      </c>
      <c r="E26" s="70" t="s">
        <v>5</v>
      </c>
      <c r="F26" s="200">
        <v>18</v>
      </c>
      <c r="G26" s="80">
        <f>COMPOSIÇÕES!M48</f>
        <v>137.7192</v>
      </c>
      <c r="H26" s="92">
        <f>G26*I6</f>
        <v>180.02653823999998</v>
      </c>
      <c r="I26" s="93">
        <f t="shared" si="2"/>
        <v>3240.4776883199997</v>
      </c>
    </row>
    <row r="27" spans="2:10" ht="23.25" customHeight="1" thickBot="1" x14ac:dyDescent="0.3">
      <c r="B27" s="61">
        <v>4</v>
      </c>
      <c r="C27" s="66"/>
      <c r="D27" s="76" t="s">
        <v>21</v>
      </c>
      <c r="E27" s="68"/>
      <c r="F27" s="82"/>
      <c r="G27" s="316" t="s">
        <v>9</v>
      </c>
      <c r="H27" s="316"/>
      <c r="I27" s="78">
        <f>I28+I29+I30</f>
        <v>349794.85428416001</v>
      </c>
    </row>
    <row r="28" spans="2:10" ht="39" customHeight="1" thickBot="1" x14ac:dyDescent="0.3">
      <c r="B28" s="70" t="s">
        <v>14</v>
      </c>
      <c r="C28" s="69">
        <v>100576</v>
      </c>
      <c r="D28" s="73" t="s">
        <v>90</v>
      </c>
      <c r="E28" s="70" t="s">
        <v>13</v>
      </c>
      <c r="F28" s="80">
        <v>3480.18</v>
      </c>
      <c r="G28" s="80">
        <v>2.41</v>
      </c>
      <c r="H28" s="80">
        <f>G28*I6</f>
        <v>3.1503519999999998</v>
      </c>
      <c r="I28" s="81">
        <f>H28*F28</f>
        <v>10963.792023359998</v>
      </c>
    </row>
    <row r="29" spans="2:10" ht="51" customHeight="1" thickBot="1" x14ac:dyDescent="0.3">
      <c r="B29" s="70" t="s">
        <v>16</v>
      </c>
      <c r="C29" s="70">
        <v>95877</v>
      </c>
      <c r="D29" s="73" t="s">
        <v>89</v>
      </c>
      <c r="E29" s="108" t="s">
        <v>23</v>
      </c>
      <c r="F29" s="109">
        <v>1148.8599999999999</v>
      </c>
      <c r="G29" s="80">
        <v>0.89</v>
      </c>
      <c r="H29" s="85">
        <f>G29*I6</f>
        <v>1.163408</v>
      </c>
      <c r="I29" s="81">
        <f t="shared" ref="I29:I30" si="3">H29*F29</f>
        <v>1336.5929148799999</v>
      </c>
    </row>
    <row r="30" spans="2:10" ht="57.75" customHeight="1" thickBot="1" x14ac:dyDescent="0.3">
      <c r="B30" s="70" t="s">
        <v>17</v>
      </c>
      <c r="C30" s="84">
        <v>92394</v>
      </c>
      <c r="D30" s="96" t="s">
        <v>88</v>
      </c>
      <c r="E30" s="71" t="s">
        <v>13</v>
      </c>
      <c r="F30" s="97">
        <v>3220.02</v>
      </c>
      <c r="G30" s="87">
        <v>80.180000000000007</v>
      </c>
      <c r="H30" s="87">
        <f>G30*I7</f>
        <v>104.811296</v>
      </c>
      <c r="I30" s="81">
        <f t="shared" si="3"/>
        <v>337494.46934592002</v>
      </c>
    </row>
    <row r="31" spans="2:10" ht="23.25" customHeight="1" thickBot="1" x14ac:dyDescent="0.3">
      <c r="B31" s="61">
        <v>5</v>
      </c>
      <c r="C31" s="66"/>
      <c r="D31" s="76" t="s">
        <v>24</v>
      </c>
      <c r="E31" s="68"/>
      <c r="F31" s="82"/>
      <c r="G31" s="316" t="s">
        <v>9</v>
      </c>
      <c r="H31" s="316"/>
      <c r="I31" s="78">
        <f>I32+I33+I34</f>
        <v>14560.79700832</v>
      </c>
    </row>
    <row r="32" spans="2:10" ht="73.5" customHeight="1" thickBot="1" x14ac:dyDescent="0.3">
      <c r="B32" s="69" t="s">
        <v>22</v>
      </c>
      <c r="C32" s="192" t="s">
        <v>168</v>
      </c>
      <c r="D32" s="98" t="s">
        <v>162</v>
      </c>
      <c r="E32" s="70" t="s">
        <v>5</v>
      </c>
      <c r="F32" s="99">
        <v>6</v>
      </c>
      <c r="G32" s="95">
        <v>675.65</v>
      </c>
      <c r="H32" s="80">
        <f>G32*I6</f>
        <v>883.20967999999993</v>
      </c>
      <c r="I32" s="81">
        <f>H32*F32</f>
        <v>5299.2580799999996</v>
      </c>
    </row>
    <row r="33" spans="2:9" ht="58.5" customHeight="1" thickBot="1" x14ac:dyDescent="0.3">
      <c r="B33" s="69" t="s">
        <v>72</v>
      </c>
      <c r="C33" s="192" t="s">
        <v>169</v>
      </c>
      <c r="D33" s="73" t="s">
        <v>34</v>
      </c>
      <c r="E33" s="70" t="s">
        <v>5</v>
      </c>
      <c r="F33" s="99">
        <v>7</v>
      </c>
      <c r="G33" s="105">
        <v>627.52</v>
      </c>
      <c r="H33" s="80">
        <f>G33*I6</f>
        <v>820.29414399999996</v>
      </c>
      <c r="I33" s="81">
        <f>H33*F33</f>
        <v>5742.0590080000002</v>
      </c>
    </row>
    <row r="34" spans="2:9" ht="54" customHeight="1" thickBot="1" x14ac:dyDescent="0.3">
      <c r="B34" s="69" t="s">
        <v>84</v>
      </c>
      <c r="C34" s="192">
        <v>102509</v>
      </c>
      <c r="D34" s="73" t="s">
        <v>163</v>
      </c>
      <c r="E34" s="70" t="s">
        <v>13</v>
      </c>
      <c r="F34" s="94">
        <v>109.58</v>
      </c>
      <c r="G34" s="105">
        <v>24.57</v>
      </c>
      <c r="H34" s="80">
        <f>G34*I6</f>
        <v>32.117903999999996</v>
      </c>
      <c r="I34" s="81">
        <f>H34*F34</f>
        <v>3519.4799203199996</v>
      </c>
    </row>
    <row r="35" spans="2:9" ht="26.25" customHeight="1" thickBot="1" x14ac:dyDescent="0.3">
      <c r="B35" s="327" t="s">
        <v>25</v>
      </c>
      <c r="C35" s="327"/>
      <c r="D35" s="327"/>
      <c r="E35" s="327"/>
      <c r="F35" s="327"/>
      <c r="G35" s="327"/>
      <c r="H35" s="327"/>
      <c r="I35" s="74">
        <f>I31+I27+I18+I16+I11+I9</f>
        <v>443928.01699049596</v>
      </c>
    </row>
    <row r="36" spans="2:9" x14ac:dyDescent="0.25">
      <c r="B36" s="2"/>
      <c r="C36" s="2"/>
      <c r="D36" s="3"/>
      <c r="E36" s="11"/>
      <c r="F36" s="102"/>
      <c r="G36" s="11"/>
      <c r="H36" s="11"/>
      <c r="I36" s="12"/>
    </row>
    <row r="37" spans="2:9" x14ac:dyDescent="0.25">
      <c r="B37" s="2"/>
      <c r="C37" s="2"/>
      <c r="D37" s="3"/>
      <c r="E37" s="11"/>
      <c r="F37" s="102"/>
      <c r="G37" s="11"/>
      <c r="H37" s="11"/>
      <c r="I37" s="12"/>
    </row>
    <row r="38" spans="2:9" x14ac:dyDescent="0.25">
      <c r="B38" s="3"/>
      <c r="C38" s="3"/>
      <c r="D38" s="3"/>
      <c r="E38" s="11"/>
      <c r="F38" s="102"/>
      <c r="G38" s="11"/>
      <c r="H38" s="11"/>
      <c r="I38" s="12"/>
    </row>
    <row r="39" spans="2:9" x14ac:dyDescent="0.25">
      <c r="B39" s="3"/>
      <c r="C39" s="3"/>
      <c r="D39" s="7"/>
      <c r="E39" s="13"/>
      <c r="F39" s="103"/>
      <c r="G39" s="13"/>
      <c r="H39" s="13"/>
      <c r="I39" s="12"/>
    </row>
    <row r="40" spans="2:9" x14ac:dyDescent="0.25">
      <c r="B40" s="8"/>
      <c r="C40" s="8"/>
      <c r="D40" s="3"/>
      <c r="E40" s="12"/>
      <c r="F40" s="104"/>
      <c r="G40" s="12"/>
      <c r="H40" s="12"/>
      <c r="I40" s="12"/>
    </row>
    <row r="41" spans="2:9" x14ac:dyDescent="0.25">
      <c r="B41" s="3"/>
      <c r="C41" s="3"/>
      <c r="D41" s="4" t="s">
        <v>26</v>
      </c>
      <c r="E41" s="326" t="s">
        <v>26</v>
      </c>
      <c r="F41" s="326"/>
      <c r="G41" s="326"/>
      <c r="H41" s="326"/>
      <c r="I41" s="14"/>
    </row>
    <row r="42" spans="2:9" x14ac:dyDescent="0.25">
      <c r="B42" s="2"/>
      <c r="C42" s="2"/>
      <c r="D42" s="16" t="s">
        <v>27</v>
      </c>
      <c r="E42" s="325" t="s">
        <v>28</v>
      </c>
      <c r="F42" s="325"/>
      <c r="G42" s="325"/>
      <c r="H42" s="325"/>
      <c r="I42" s="5"/>
    </row>
    <row r="43" spans="2:9" x14ac:dyDescent="0.25">
      <c r="B43" s="9"/>
      <c r="C43" s="9"/>
      <c r="D43" s="6" t="s">
        <v>29</v>
      </c>
      <c r="E43" s="325" t="s">
        <v>30</v>
      </c>
      <c r="F43" s="325"/>
      <c r="G43" s="325"/>
      <c r="H43" s="325"/>
      <c r="I43" s="15"/>
    </row>
    <row r="44" spans="2:9" x14ac:dyDescent="0.25">
      <c r="B44" s="10"/>
      <c r="C44" s="10"/>
      <c r="D44" s="6" t="s">
        <v>31</v>
      </c>
    </row>
  </sheetData>
  <mergeCells count="14">
    <mergeCell ref="G31:H31"/>
    <mergeCell ref="G27:H27"/>
    <mergeCell ref="E43:H43"/>
    <mergeCell ref="E41:H41"/>
    <mergeCell ref="E42:H42"/>
    <mergeCell ref="B35:H35"/>
    <mergeCell ref="B4:I4"/>
    <mergeCell ref="B2:I3"/>
    <mergeCell ref="G11:H11"/>
    <mergeCell ref="G18:H18"/>
    <mergeCell ref="B5:H5"/>
    <mergeCell ref="B7:G7"/>
    <mergeCell ref="G16:H16"/>
    <mergeCell ref="B6:H6"/>
  </mergeCells>
  <phoneticPr fontId="26" type="noConversion"/>
  <pageMargins left="0.51181102362204722" right="0.51181102362204722" top="0.59055118110236227" bottom="0.78740157480314965" header="0.31496062992125984" footer="0.31496062992125984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171450</xdr:rowOff>
              </from>
              <to>
                <xdr:col>3</xdr:col>
                <xdr:colOff>171450</xdr:colOff>
                <xdr:row>2</xdr:row>
                <xdr:rowOff>504825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44"/>
  <sheetViews>
    <sheetView topLeftCell="A18" workbookViewId="0">
      <selection activeCell="L29" sqref="L29"/>
    </sheetView>
  </sheetViews>
  <sheetFormatPr defaultRowHeight="15" x14ac:dyDescent="0.25"/>
  <cols>
    <col min="1" max="1" width="2.140625" customWidth="1"/>
    <col min="2" max="2" width="7.7109375" customWidth="1"/>
    <col min="3" max="3" width="15.85546875" customWidth="1"/>
    <col min="4" max="4" width="54" customWidth="1"/>
    <col min="5" max="5" width="10.5703125" customWidth="1"/>
    <col min="6" max="6" width="10.85546875" customWidth="1"/>
    <col min="7" max="7" width="12.28515625" customWidth="1"/>
    <col min="8" max="8" width="14.28515625" customWidth="1"/>
    <col min="9" max="9" width="22.85546875" customWidth="1"/>
  </cols>
  <sheetData>
    <row r="1" spans="2:10" ht="17.25" customHeight="1" thickBot="1" x14ac:dyDescent="0.3"/>
    <row r="2" spans="2:10" ht="64.5" customHeight="1" x14ac:dyDescent="0.25">
      <c r="B2" s="309"/>
      <c r="C2" s="310"/>
      <c r="D2" s="310"/>
      <c r="E2" s="310"/>
      <c r="F2" s="310"/>
      <c r="G2" s="310"/>
      <c r="H2" s="310"/>
      <c r="I2" s="311"/>
    </row>
    <row r="3" spans="2:10" ht="52.5" customHeight="1" thickBot="1" x14ac:dyDescent="0.3">
      <c r="B3" s="312"/>
      <c r="C3" s="313"/>
      <c r="D3" s="313"/>
      <c r="E3" s="313"/>
      <c r="F3" s="313"/>
      <c r="G3" s="313"/>
      <c r="H3" s="313"/>
      <c r="I3" s="314"/>
    </row>
    <row r="4" spans="2:10" ht="29.25" customHeight="1" thickBot="1" x14ac:dyDescent="0.3">
      <c r="B4" s="306" t="s">
        <v>0</v>
      </c>
      <c r="C4" s="307"/>
      <c r="D4" s="307"/>
      <c r="E4" s="307"/>
      <c r="F4" s="307"/>
      <c r="G4" s="307"/>
      <c r="H4" s="307"/>
      <c r="I4" s="308"/>
    </row>
    <row r="5" spans="2:10" ht="18.75" customHeight="1" x14ac:dyDescent="0.25">
      <c r="B5" s="317" t="s">
        <v>69</v>
      </c>
      <c r="C5" s="318"/>
      <c r="D5" s="318"/>
      <c r="E5" s="318"/>
      <c r="F5" s="318"/>
      <c r="G5" s="318"/>
      <c r="H5" s="318"/>
      <c r="I5" s="65" t="s">
        <v>158</v>
      </c>
    </row>
    <row r="6" spans="2:10" ht="37.5" customHeight="1" x14ac:dyDescent="0.25">
      <c r="B6" s="331" t="s">
        <v>74</v>
      </c>
      <c r="C6" s="323"/>
      <c r="D6" s="323"/>
      <c r="E6" s="323"/>
      <c r="F6" s="323"/>
      <c r="G6" s="323"/>
      <c r="H6" s="324"/>
      <c r="I6" s="59">
        <v>1.3071999999999999</v>
      </c>
    </row>
    <row r="7" spans="2:10" ht="22.5" customHeight="1" thickBot="1" x14ac:dyDescent="0.3">
      <c r="B7" s="319" t="s">
        <v>157</v>
      </c>
      <c r="C7" s="320"/>
      <c r="D7" s="320"/>
      <c r="E7" s="320"/>
      <c r="F7" s="320"/>
      <c r="G7" s="321"/>
      <c r="H7" s="62" t="s">
        <v>1</v>
      </c>
      <c r="I7" s="63">
        <v>1.3071999999999999</v>
      </c>
    </row>
    <row r="8" spans="2:10" ht="30.75" customHeight="1" thickBot="1" x14ac:dyDescent="0.3">
      <c r="B8" s="64" t="s">
        <v>2</v>
      </c>
      <c r="C8" s="64" t="s">
        <v>3</v>
      </c>
      <c r="D8" s="64" t="s">
        <v>4</v>
      </c>
      <c r="E8" s="64" t="s">
        <v>5</v>
      </c>
      <c r="F8" s="64" t="s">
        <v>56</v>
      </c>
      <c r="G8" s="332" t="s">
        <v>71</v>
      </c>
      <c r="H8" s="333"/>
      <c r="I8" s="334"/>
    </row>
    <row r="9" spans="2:10" ht="21" customHeight="1" thickBot="1" x14ac:dyDescent="0.3">
      <c r="B9" s="256">
        <v>1</v>
      </c>
      <c r="C9" s="256"/>
      <c r="D9" s="113" t="s">
        <v>93</v>
      </c>
      <c r="E9" s="256"/>
      <c r="F9" s="77"/>
      <c r="G9" s="335"/>
      <c r="H9" s="336"/>
      <c r="I9" s="337"/>
      <c r="J9" s="17"/>
    </row>
    <row r="10" spans="2:10" ht="95.25" customHeight="1" thickBot="1" x14ac:dyDescent="0.3">
      <c r="B10" s="115" t="s">
        <v>32</v>
      </c>
      <c r="C10" s="116">
        <v>90777</v>
      </c>
      <c r="D10" s="114" t="s">
        <v>94</v>
      </c>
      <c r="E10" s="115" t="s">
        <v>95</v>
      </c>
      <c r="F10" s="80"/>
      <c r="G10" s="328"/>
      <c r="H10" s="338"/>
      <c r="I10" s="339"/>
    </row>
    <row r="11" spans="2:10" ht="24" customHeight="1" thickBot="1" x14ac:dyDescent="0.3">
      <c r="B11" s="181">
        <v>2</v>
      </c>
      <c r="C11" s="186"/>
      <c r="D11" s="196" t="s">
        <v>57</v>
      </c>
      <c r="E11" s="187"/>
      <c r="F11" s="82"/>
      <c r="G11" s="340"/>
      <c r="H11" s="341"/>
      <c r="I11" s="342"/>
    </row>
    <row r="12" spans="2:10" ht="76.5" customHeight="1" thickBot="1" x14ac:dyDescent="0.3">
      <c r="B12" s="190" t="s">
        <v>10</v>
      </c>
      <c r="C12" s="192" t="s">
        <v>151</v>
      </c>
      <c r="D12" s="199" t="s">
        <v>96</v>
      </c>
      <c r="E12" s="190" t="s">
        <v>5</v>
      </c>
      <c r="F12" s="80">
        <v>348.02</v>
      </c>
      <c r="G12" s="328"/>
      <c r="H12" s="329"/>
      <c r="I12" s="330"/>
    </row>
    <row r="13" spans="2:10" s="124" customFormat="1" ht="76.5" customHeight="1" thickBot="1" x14ac:dyDescent="0.3">
      <c r="B13" s="190" t="s">
        <v>99</v>
      </c>
      <c r="C13" s="192" t="s">
        <v>150</v>
      </c>
      <c r="D13" s="199" t="s">
        <v>97</v>
      </c>
      <c r="E13" s="190" t="s">
        <v>154</v>
      </c>
      <c r="F13" s="200"/>
      <c r="G13" s="257"/>
      <c r="H13" s="258"/>
      <c r="I13" s="259"/>
    </row>
    <row r="14" spans="2:10" s="124" customFormat="1" ht="76.5" customHeight="1" thickBot="1" x14ac:dyDescent="0.3">
      <c r="B14" s="190" t="s">
        <v>100</v>
      </c>
      <c r="C14" s="192" t="s">
        <v>152</v>
      </c>
      <c r="D14" s="199" t="s">
        <v>98</v>
      </c>
      <c r="E14" s="190" t="s">
        <v>5</v>
      </c>
      <c r="F14" s="200"/>
      <c r="G14" s="257"/>
      <c r="H14" s="258"/>
      <c r="I14" s="259"/>
    </row>
    <row r="15" spans="2:10" s="124" customFormat="1" ht="64.5" customHeight="1" thickBot="1" x14ac:dyDescent="0.3">
      <c r="B15" s="190" t="s">
        <v>101</v>
      </c>
      <c r="C15" s="192" t="s">
        <v>153</v>
      </c>
      <c r="D15" s="199" t="s">
        <v>156</v>
      </c>
      <c r="E15" s="190" t="s">
        <v>5</v>
      </c>
      <c r="F15" s="200"/>
      <c r="G15" s="257"/>
      <c r="H15" s="258"/>
      <c r="I15" s="259"/>
    </row>
    <row r="16" spans="2:10" s="124" customFormat="1" ht="33" customHeight="1" thickBot="1" x14ac:dyDescent="0.3">
      <c r="B16" s="181">
        <v>3</v>
      </c>
      <c r="C16" s="186"/>
      <c r="D16" s="196" t="s">
        <v>11</v>
      </c>
      <c r="E16" s="188"/>
      <c r="F16" s="120"/>
      <c r="G16" s="119"/>
      <c r="H16" s="118"/>
      <c r="I16" s="260"/>
    </row>
    <row r="17" spans="2:12" s="124" customFormat="1" ht="76.5" customHeight="1" thickBot="1" x14ac:dyDescent="0.3">
      <c r="B17" s="204" t="s">
        <v>12</v>
      </c>
      <c r="C17" s="192" t="s">
        <v>155</v>
      </c>
      <c r="D17" s="193" t="str">
        <f>COMPOSIÇÕES!E36</f>
        <v>REMOÇÃO MECANIZADA DE PAVIMENTO EM PARALELEPÍPEDO, COM RETRO-ESCAVADEIRA, INCLUÍNDO CARGA, DESCARGA E TRANSPORTE DOS MATERIAIS REMOVIDOS</v>
      </c>
      <c r="E17" s="190" t="s">
        <v>13</v>
      </c>
      <c r="F17" s="200">
        <f>3220.02+182.84+18</f>
        <v>3420.86</v>
      </c>
      <c r="G17" s="328" t="s">
        <v>171</v>
      </c>
      <c r="H17" s="329"/>
      <c r="I17" s="330"/>
    </row>
    <row r="18" spans="2:12" ht="22.5" customHeight="1" thickBot="1" x14ac:dyDescent="0.3">
      <c r="B18" s="61">
        <v>4</v>
      </c>
      <c r="C18" s="186"/>
      <c r="D18" s="196" t="s">
        <v>161</v>
      </c>
      <c r="E18" s="188"/>
      <c r="F18" s="82"/>
      <c r="G18" s="340"/>
      <c r="H18" s="341"/>
      <c r="I18" s="342"/>
      <c r="J18" s="17"/>
    </row>
    <row r="19" spans="2:12" ht="109.5" hidden="1" customHeight="1" x14ac:dyDescent="0.25">
      <c r="B19" s="70" t="s">
        <v>12</v>
      </c>
      <c r="C19" s="189" t="s">
        <v>59</v>
      </c>
      <c r="D19" s="193" t="s">
        <v>58</v>
      </c>
      <c r="E19" s="190" t="s">
        <v>15</v>
      </c>
      <c r="F19" s="87">
        <v>0</v>
      </c>
      <c r="G19" s="88">
        <v>9.42</v>
      </c>
      <c r="H19" s="80">
        <f>G19*I6</f>
        <v>12.313823999999999</v>
      </c>
      <c r="I19" s="81">
        <f>H19*F19</f>
        <v>0</v>
      </c>
    </row>
    <row r="20" spans="2:12" ht="28.5" hidden="1" customHeight="1" x14ac:dyDescent="0.25">
      <c r="B20" s="70" t="s">
        <v>52</v>
      </c>
      <c r="C20" s="189" t="s">
        <v>63</v>
      </c>
      <c r="D20" s="208" t="s">
        <v>60</v>
      </c>
      <c r="E20" s="190" t="s">
        <v>15</v>
      </c>
      <c r="F20" s="87">
        <v>0</v>
      </c>
      <c r="G20" s="88">
        <v>174.89</v>
      </c>
      <c r="H20" s="80">
        <f>G20*I6</f>
        <v>228.61620799999997</v>
      </c>
      <c r="I20" s="81">
        <f>H20*F20</f>
        <v>0</v>
      </c>
    </row>
    <row r="21" spans="2:12" ht="45" hidden="1" customHeight="1" x14ac:dyDescent="0.25">
      <c r="B21" s="70" t="s">
        <v>53</v>
      </c>
      <c r="C21" s="189" t="s">
        <v>62</v>
      </c>
      <c r="D21" s="193" t="s">
        <v>61</v>
      </c>
      <c r="E21" s="190" t="s">
        <v>15</v>
      </c>
      <c r="F21" s="87">
        <v>0</v>
      </c>
      <c r="G21" s="80">
        <v>37.19</v>
      </c>
      <c r="H21" s="80">
        <f>G21*I7</f>
        <v>48.614767999999991</v>
      </c>
      <c r="I21" s="81">
        <f>H21*F21</f>
        <v>0</v>
      </c>
    </row>
    <row r="22" spans="2:12" ht="61.5" hidden="1" customHeight="1" x14ac:dyDescent="0.25">
      <c r="B22" s="70" t="s">
        <v>54</v>
      </c>
      <c r="C22" s="190" t="s">
        <v>65</v>
      </c>
      <c r="D22" s="193" t="s">
        <v>18</v>
      </c>
      <c r="E22" s="209" t="s">
        <v>19</v>
      </c>
      <c r="F22" s="91">
        <v>0</v>
      </c>
      <c r="G22" s="92"/>
      <c r="H22" s="92"/>
      <c r="I22" s="93">
        <f>H22*F22</f>
        <v>0</v>
      </c>
    </row>
    <row r="23" spans="2:12" ht="43.5" hidden="1" customHeight="1" x14ac:dyDescent="0.25">
      <c r="B23" s="70" t="s">
        <v>55</v>
      </c>
      <c r="C23" s="189" t="s">
        <v>64</v>
      </c>
      <c r="D23" s="193" t="s">
        <v>20</v>
      </c>
      <c r="E23" s="190" t="s">
        <v>5</v>
      </c>
      <c r="F23" s="87">
        <v>0</v>
      </c>
      <c r="G23" s="94">
        <v>1207.52</v>
      </c>
      <c r="H23" s="92">
        <f>G23*I6</f>
        <v>1578.4701439999999</v>
      </c>
      <c r="I23" s="93">
        <f t="shared" ref="I23" si="0">H23*F23</f>
        <v>0</v>
      </c>
    </row>
    <row r="24" spans="2:12" ht="72.75" customHeight="1" thickBot="1" x14ac:dyDescent="0.3">
      <c r="B24" s="70" t="s">
        <v>14</v>
      </c>
      <c r="C24" s="189">
        <v>94273</v>
      </c>
      <c r="D24" s="193" t="s">
        <v>87</v>
      </c>
      <c r="E24" s="190" t="s">
        <v>19</v>
      </c>
      <c r="F24" s="80">
        <v>120</v>
      </c>
      <c r="G24" s="343" t="s">
        <v>79</v>
      </c>
      <c r="H24" s="344"/>
      <c r="I24" s="345"/>
    </row>
    <row r="25" spans="2:12" ht="87.75" customHeight="1" thickBot="1" x14ac:dyDescent="0.3">
      <c r="B25" s="190" t="s">
        <v>16</v>
      </c>
      <c r="C25" s="224">
        <v>94287</v>
      </c>
      <c r="D25" s="193" t="s">
        <v>86</v>
      </c>
      <c r="E25" s="190" t="s">
        <v>19</v>
      </c>
      <c r="F25" s="87">
        <v>914.2</v>
      </c>
      <c r="G25" s="328" t="s">
        <v>77</v>
      </c>
      <c r="H25" s="329"/>
      <c r="I25" s="330"/>
    </row>
    <row r="26" spans="2:12" s="124" customFormat="1" ht="72.75" customHeight="1" thickBot="1" x14ac:dyDescent="0.3">
      <c r="B26" s="190" t="s">
        <v>17</v>
      </c>
      <c r="C26" s="110" t="s">
        <v>92</v>
      </c>
      <c r="D26" s="193" t="s">
        <v>91</v>
      </c>
      <c r="E26" s="190" t="s">
        <v>5</v>
      </c>
      <c r="F26" s="207"/>
      <c r="G26" s="257"/>
      <c r="H26" s="258"/>
      <c r="I26" s="259"/>
    </row>
    <row r="27" spans="2:12" ht="23.25" customHeight="1" thickBot="1" x14ac:dyDescent="0.3">
      <c r="B27" s="61">
        <v>5</v>
      </c>
      <c r="C27" s="66"/>
      <c r="D27" s="76" t="s">
        <v>21</v>
      </c>
      <c r="E27" s="68"/>
      <c r="F27" s="82"/>
      <c r="G27" s="340"/>
      <c r="H27" s="341"/>
      <c r="I27" s="342"/>
    </row>
    <row r="28" spans="2:12" ht="75" customHeight="1" thickBot="1" x14ac:dyDescent="0.3">
      <c r="B28" s="70" t="s">
        <v>22</v>
      </c>
      <c r="C28" s="189">
        <v>100576</v>
      </c>
      <c r="D28" s="193" t="s">
        <v>90</v>
      </c>
      <c r="E28" s="190" t="s">
        <v>13</v>
      </c>
      <c r="F28" s="80">
        <v>3480.18</v>
      </c>
      <c r="G28" s="328" t="s">
        <v>78</v>
      </c>
      <c r="H28" s="329"/>
      <c r="I28" s="330"/>
    </row>
    <row r="29" spans="2:12" ht="92.25" customHeight="1" thickBot="1" x14ac:dyDescent="0.3">
      <c r="B29" s="190" t="s">
        <v>72</v>
      </c>
      <c r="C29" s="190">
        <v>95877</v>
      </c>
      <c r="D29" s="193" t="s">
        <v>89</v>
      </c>
      <c r="E29" s="225" t="s">
        <v>23</v>
      </c>
      <c r="F29" s="80">
        <v>1148.8599999999999</v>
      </c>
      <c r="G29" s="328" t="s">
        <v>172</v>
      </c>
      <c r="H29" s="329"/>
      <c r="I29" s="330"/>
      <c r="L29">
        <f>280.22*0</f>
        <v>0</v>
      </c>
    </row>
    <row r="30" spans="2:12" ht="73.5" customHeight="1" thickBot="1" x14ac:dyDescent="0.3">
      <c r="B30" s="190" t="s">
        <v>84</v>
      </c>
      <c r="C30" s="204">
        <v>92394</v>
      </c>
      <c r="D30" s="215" t="s">
        <v>88</v>
      </c>
      <c r="E30" s="191" t="s">
        <v>13</v>
      </c>
      <c r="F30" s="97">
        <v>3220.02</v>
      </c>
      <c r="G30" s="349" t="s">
        <v>76</v>
      </c>
      <c r="H30" s="350"/>
      <c r="I30" s="351"/>
    </row>
    <row r="31" spans="2:12" ht="23.25" customHeight="1" thickBot="1" x14ac:dyDescent="0.3">
      <c r="B31" s="61">
        <v>5</v>
      </c>
      <c r="C31" s="66"/>
      <c r="D31" s="76" t="s">
        <v>24</v>
      </c>
      <c r="E31" s="68"/>
      <c r="F31" s="82"/>
      <c r="G31" s="340"/>
      <c r="H31" s="341"/>
      <c r="I31" s="342"/>
    </row>
    <row r="32" spans="2:12" ht="77.25" customHeight="1" thickBot="1" x14ac:dyDescent="0.3">
      <c r="B32" s="69" t="s">
        <v>22</v>
      </c>
      <c r="C32" s="72" t="s">
        <v>66</v>
      </c>
      <c r="D32" s="98" t="s">
        <v>70</v>
      </c>
      <c r="E32" s="190" t="s">
        <v>5</v>
      </c>
      <c r="F32" s="99">
        <v>6</v>
      </c>
      <c r="G32" s="343" t="s">
        <v>81</v>
      </c>
      <c r="H32" s="344"/>
      <c r="I32" s="345"/>
    </row>
    <row r="33" spans="2:9" ht="79.5" customHeight="1" thickBot="1" x14ac:dyDescent="0.3">
      <c r="B33" s="69" t="s">
        <v>72</v>
      </c>
      <c r="C33" s="72" t="s">
        <v>67</v>
      </c>
      <c r="D33" s="73" t="s">
        <v>34</v>
      </c>
      <c r="E33" s="190" t="s">
        <v>5</v>
      </c>
      <c r="F33" s="99">
        <v>7</v>
      </c>
      <c r="G33" s="352" t="s">
        <v>80</v>
      </c>
      <c r="H33" s="353"/>
      <c r="I33" s="354"/>
    </row>
    <row r="34" spans="2:9" ht="60" customHeight="1" thickBot="1" x14ac:dyDescent="0.3">
      <c r="B34" s="69" t="s">
        <v>84</v>
      </c>
      <c r="C34" s="72" t="s">
        <v>83</v>
      </c>
      <c r="D34" s="73" t="s">
        <v>82</v>
      </c>
      <c r="E34" s="190" t="s">
        <v>13</v>
      </c>
      <c r="F34" s="99">
        <v>109.58</v>
      </c>
      <c r="G34" s="352" t="s">
        <v>85</v>
      </c>
      <c r="H34" s="355"/>
      <c r="I34" s="356"/>
    </row>
    <row r="35" spans="2:9" ht="16.5" thickBot="1" x14ac:dyDescent="0.3">
      <c r="B35" s="346"/>
      <c r="C35" s="347"/>
      <c r="D35" s="347"/>
      <c r="E35" s="347"/>
      <c r="F35" s="347"/>
      <c r="G35" s="347"/>
      <c r="H35" s="347"/>
      <c r="I35" s="348"/>
    </row>
    <row r="36" spans="2:9" x14ac:dyDescent="0.25">
      <c r="B36" s="2"/>
      <c r="C36" s="2"/>
      <c r="D36" s="3"/>
      <c r="E36" s="11"/>
      <c r="F36" s="11"/>
      <c r="G36" s="11"/>
      <c r="H36" s="11"/>
      <c r="I36" s="12"/>
    </row>
    <row r="37" spans="2:9" x14ac:dyDescent="0.25">
      <c r="B37" s="2"/>
      <c r="C37" s="2"/>
      <c r="D37" s="3"/>
      <c r="E37" s="11"/>
      <c r="F37" s="11"/>
      <c r="G37" s="11"/>
      <c r="H37" s="11"/>
      <c r="I37" s="12"/>
    </row>
    <row r="38" spans="2:9" x14ac:dyDescent="0.25">
      <c r="B38" s="3"/>
      <c r="C38" s="3"/>
      <c r="D38" s="3"/>
      <c r="E38" s="11"/>
      <c r="F38" s="11"/>
      <c r="G38" s="11"/>
      <c r="H38" s="11"/>
      <c r="I38" s="12"/>
    </row>
    <row r="39" spans="2:9" x14ac:dyDescent="0.25">
      <c r="B39" s="3"/>
      <c r="C39" s="3"/>
      <c r="D39" s="7"/>
      <c r="E39" s="13"/>
      <c r="F39" s="13"/>
      <c r="G39" s="13"/>
      <c r="H39" s="13"/>
      <c r="I39" s="12"/>
    </row>
    <row r="40" spans="2:9" x14ac:dyDescent="0.25">
      <c r="B40" s="8"/>
      <c r="C40" s="8"/>
      <c r="D40" s="3"/>
      <c r="E40" s="12"/>
      <c r="F40" s="12"/>
      <c r="G40" s="12"/>
      <c r="H40" s="12"/>
      <c r="I40" s="12"/>
    </row>
    <row r="41" spans="2:9" x14ac:dyDescent="0.25">
      <c r="B41" s="3"/>
      <c r="C41" s="3"/>
      <c r="D41" s="100" t="s">
        <v>26</v>
      </c>
      <c r="E41" s="326" t="s">
        <v>26</v>
      </c>
      <c r="F41" s="326"/>
      <c r="G41" s="326"/>
      <c r="H41" s="326"/>
      <c r="I41" s="14"/>
    </row>
    <row r="42" spans="2:9" x14ac:dyDescent="0.25">
      <c r="B42" s="2"/>
      <c r="C42" s="2"/>
      <c r="D42" s="16" t="s">
        <v>27</v>
      </c>
      <c r="E42" s="325" t="s">
        <v>28</v>
      </c>
      <c r="F42" s="325"/>
      <c r="G42" s="325"/>
      <c r="H42" s="325"/>
      <c r="I42" s="5"/>
    </row>
    <row r="43" spans="2:9" x14ac:dyDescent="0.25">
      <c r="B43" s="9"/>
      <c r="C43" s="9"/>
      <c r="D43" s="6" t="s">
        <v>29</v>
      </c>
      <c r="E43" s="325" t="s">
        <v>30</v>
      </c>
      <c r="F43" s="325"/>
      <c r="G43" s="325"/>
      <c r="H43" s="325"/>
      <c r="I43" s="15"/>
    </row>
    <row r="44" spans="2:9" x14ac:dyDescent="0.25">
      <c r="B44" s="10"/>
      <c r="C44" s="10"/>
      <c r="D44" s="6" t="s">
        <v>31</v>
      </c>
    </row>
  </sheetData>
  <mergeCells count="26">
    <mergeCell ref="E41:H41"/>
    <mergeCell ref="E42:H42"/>
    <mergeCell ref="E43:H43"/>
    <mergeCell ref="G18:I18"/>
    <mergeCell ref="G24:I24"/>
    <mergeCell ref="G25:I25"/>
    <mergeCell ref="G28:I28"/>
    <mergeCell ref="G27:I27"/>
    <mergeCell ref="G29:I29"/>
    <mergeCell ref="B35:I35"/>
    <mergeCell ref="G30:I30"/>
    <mergeCell ref="G31:I31"/>
    <mergeCell ref="G32:I32"/>
    <mergeCell ref="G33:I33"/>
    <mergeCell ref="G34:I34"/>
    <mergeCell ref="G17:I17"/>
    <mergeCell ref="B2:I3"/>
    <mergeCell ref="B4:I4"/>
    <mergeCell ref="B5:H5"/>
    <mergeCell ref="B6:H6"/>
    <mergeCell ref="B7:G7"/>
    <mergeCell ref="G8:I8"/>
    <mergeCell ref="G9:I9"/>
    <mergeCell ref="G10:I10"/>
    <mergeCell ref="G11:I11"/>
    <mergeCell ref="G12:I12"/>
  </mergeCells>
  <phoneticPr fontId="26" type="noConversion"/>
  <conditionalFormatting sqref="C33:C34">
    <cfRule type="expression" dxfId="11" priority="4" stopIfTrue="1">
      <formula>#REF!=1</formula>
    </cfRule>
    <cfRule type="expression" dxfId="10" priority="5" stopIfTrue="1">
      <formula>#REF!=2</formula>
    </cfRule>
    <cfRule type="expression" dxfId="9" priority="6" stopIfTrue="1">
      <formula>#REF!=3</formula>
    </cfRule>
  </conditionalFormatting>
  <conditionalFormatting sqref="C34">
    <cfRule type="expression" dxfId="8" priority="1" stopIfTrue="1">
      <formula>#REF!=1</formula>
    </cfRule>
    <cfRule type="expression" dxfId="7" priority="2" stopIfTrue="1">
      <formula>#REF!=2</formula>
    </cfRule>
    <cfRule type="expression" dxfId="6" priority="3" stopIfTrue="1">
      <formula>#REF!=3</formula>
    </cfRule>
  </conditionalFormatting>
  <pageMargins left="0.51181102362204722" right="0.51181102362204722" top="0.59055118110236227" bottom="0.78740157480314965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7169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171450</xdr:rowOff>
              </from>
              <to>
                <xdr:col>3</xdr:col>
                <xdr:colOff>171450</xdr:colOff>
                <xdr:row>2</xdr:row>
                <xdr:rowOff>504825</xdr:rowOff>
              </to>
            </anchor>
          </objectPr>
        </oleObject>
      </mc:Choice>
      <mc:Fallback>
        <oleObject progId="PBrush" shapeId="71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>
      <selection activeCell="D12" sqref="D12"/>
    </sheetView>
  </sheetViews>
  <sheetFormatPr defaultRowHeight="15" x14ac:dyDescent="0.25"/>
  <cols>
    <col min="1" max="1" width="28.85546875" customWidth="1"/>
    <col min="2" max="7" width="15.42578125" customWidth="1"/>
    <col min="8" max="8" width="15.42578125" style="124" customWidth="1"/>
    <col min="9" max="9" width="15.42578125" customWidth="1"/>
    <col min="13" max="13" width="15.5703125" customWidth="1"/>
  </cols>
  <sheetData>
    <row r="1" spans="1:10" x14ac:dyDescent="0.25">
      <c r="A1" s="19"/>
      <c r="B1" s="20"/>
      <c r="C1" s="20"/>
      <c r="D1" s="20"/>
      <c r="E1" s="20"/>
      <c r="F1" s="20"/>
      <c r="G1" s="20"/>
      <c r="H1" s="144"/>
      <c r="I1" s="21"/>
    </row>
    <row r="2" spans="1:10" ht="26.25" x14ac:dyDescent="0.4">
      <c r="A2" s="22" t="s">
        <v>33</v>
      </c>
      <c r="B2" s="55" t="s">
        <v>37</v>
      </c>
      <c r="C2" s="7"/>
      <c r="D2" s="7"/>
      <c r="E2" s="7"/>
      <c r="F2" s="7"/>
      <c r="G2" s="7"/>
      <c r="H2" s="131"/>
      <c r="I2" s="23"/>
      <c r="J2" s="24"/>
    </row>
    <row r="3" spans="1:10" ht="18" x14ac:dyDescent="0.25">
      <c r="A3" s="22"/>
      <c r="B3" s="56" t="s">
        <v>38</v>
      </c>
      <c r="C3" s="7"/>
      <c r="D3" s="7"/>
      <c r="E3" s="7"/>
      <c r="F3" s="7"/>
      <c r="G3" s="7"/>
      <c r="H3" s="131"/>
      <c r="I3" s="25"/>
      <c r="J3" s="24"/>
    </row>
    <row r="4" spans="1:10" x14ac:dyDescent="0.25">
      <c r="A4" s="22"/>
      <c r="B4" s="57" t="s">
        <v>39</v>
      </c>
      <c r="C4" s="7"/>
      <c r="D4" s="7"/>
      <c r="E4" s="7"/>
      <c r="F4" s="7"/>
      <c r="G4" s="7"/>
      <c r="H4" s="131"/>
      <c r="I4" s="26"/>
      <c r="J4" s="24"/>
    </row>
    <row r="5" spans="1:10" ht="26.25" customHeight="1" thickBot="1" x14ac:dyDescent="0.3">
      <c r="A5" s="27"/>
      <c r="B5" s="28" t="s">
        <v>40</v>
      </c>
      <c r="C5" s="29"/>
      <c r="D5" s="29"/>
      <c r="E5" s="29"/>
      <c r="F5" s="29"/>
      <c r="G5" s="29"/>
      <c r="H5" s="152"/>
      <c r="I5" s="30"/>
      <c r="J5" s="24"/>
    </row>
    <row r="6" spans="1:10" ht="24" thickBot="1" x14ac:dyDescent="0.3">
      <c r="A6" s="363" t="s">
        <v>41</v>
      </c>
      <c r="B6" s="364"/>
      <c r="C6" s="364"/>
      <c r="D6" s="364"/>
      <c r="E6" s="364"/>
      <c r="F6" s="364"/>
      <c r="G6" s="364"/>
      <c r="H6" s="364"/>
      <c r="I6" s="365"/>
    </row>
    <row r="7" spans="1:10" ht="15.75" thickBot="1" x14ac:dyDescent="0.3">
      <c r="A7" s="31" t="s">
        <v>42</v>
      </c>
      <c r="B7" s="32"/>
      <c r="C7" s="32"/>
      <c r="D7" s="33"/>
      <c r="E7" s="7"/>
      <c r="F7" s="34"/>
      <c r="G7" s="366"/>
      <c r="H7" s="366"/>
      <c r="I7" s="367"/>
    </row>
    <row r="8" spans="1:10" ht="39.75" customHeight="1" thickBot="1" x14ac:dyDescent="0.3">
      <c r="A8" s="370" t="s">
        <v>75</v>
      </c>
      <c r="B8" s="371"/>
      <c r="C8" s="371"/>
      <c r="D8" s="371"/>
      <c r="E8" s="371"/>
      <c r="F8" s="371"/>
      <c r="G8" s="371"/>
      <c r="H8" s="371"/>
      <c r="I8" s="372"/>
    </row>
    <row r="9" spans="1:10" ht="25.5" x14ac:dyDescent="0.25">
      <c r="A9" s="35" t="s">
        <v>43</v>
      </c>
      <c r="B9" s="36" t="s">
        <v>44</v>
      </c>
      <c r="C9" s="1" t="s">
        <v>45</v>
      </c>
      <c r="D9" s="1" t="s">
        <v>46</v>
      </c>
      <c r="E9" s="1" t="s">
        <v>47</v>
      </c>
      <c r="F9" s="1" t="s">
        <v>48</v>
      </c>
      <c r="G9" s="1" t="s">
        <v>49</v>
      </c>
      <c r="H9" s="125" t="s">
        <v>173</v>
      </c>
      <c r="I9" s="58" t="s">
        <v>50</v>
      </c>
    </row>
    <row r="10" spans="1:10" x14ac:dyDescent="0.25">
      <c r="A10" s="368" t="str">
        <f>ORÇ!D11</f>
        <v xml:space="preserve">SERVIÇOS PRELIMINARES </v>
      </c>
      <c r="B10" s="37" t="s">
        <v>51</v>
      </c>
      <c r="C10" s="38">
        <v>1</v>
      </c>
      <c r="D10" s="39"/>
      <c r="E10" s="39"/>
      <c r="F10" s="39"/>
      <c r="G10" s="40"/>
      <c r="H10" s="265"/>
      <c r="I10" s="41">
        <v>1</v>
      </c>
    </row>
    <row r="11" spans="1:10" x14ac:dyDescent="0.25">
      <c r="A11" s="357"/>
      <c r="B11" s="52">
        <f>ORÇ!I11</f>
        <v>11688.995079839999</v>
      </c>
      <c r="C11" s="42">
        <f>B11</f>
        <v>11688.995079839999</v>
      </c>
      <c r="D11" s="43"/>
      <c r="E11" s="43"/>
      <c r="F11" s="43"/>
      <c r="G11" s="43"/>
      <c r="H11" s="266"/>
      <c r="I11" s="44">
        <f>C11</f>
        <v>11688.995079839999</v>
      </c>
    </row>
    <row r="12" spans="1:10" x14ac:dyDescent="0.25">
      <c r="A12" s="369" t="str">
        <f>ORÇ!D16</f>
        <v>REMOÇÃO DE PAVIMENTO</v>
      </c>
      <c r="B12" s="37" t="s">
        <v>51</v>
      </c>
      <c r="C12" s="38">
        <v>0.15</v>
      </c>
      <c r="D12" s="39">
        <v>0.3</v>
      </c>
      <c r="E12" s="39">
        <v>0.3</v>
      </c>
      <c r="F12" s="39">
        <v>0.2</v>
      </c>
      <c r="G12" s="38"/>
      <c r="H12" s="267"/>
      <c r="I12" s="41">
        <f>F12+E12+D12+C12+G12</f>
        <v>0.95000000000000007</v>
      </c>
    </row>
    <row r="13" spans="1:10" x14ac:dyDescent="0.25">
      <c r="A13" s="362"/>
      <c r="B13" s="53">
        <f>ORÇ!I16</f>
        <v>9471.162670656</v>
      </c>
      <c r="C13" s="42">
        <f>C12*B13</f>
        <v>1420.6744005983999</v>
      </c>
      <c r="D13" s="42">
        <f>D12*B13</f>
        <v>2841.3488011967997</v>
      </c>
      <c r="E13" s="42">
        <f>E12*B13</f>
        <v>2841.3488011967997</v>
      </c>
      <c r="F13" s="42">
        <f>F12*B13</f>
        <v>1894.2325341312001</v>
      </c>
      <c r="G13" s="42"/>
      <c r="H13" s="268"/>
      <c r="I13" s="44">
        <f>G13+F13+E13+D13+C13</f>
        <v>8997.6045371231994</v>
      </c>
    </row>
    <row r="14" spans="1:10" x14ac:dyDescent="0.25">
      <c r="A14" s="368" t="str">
        <f>ORÇ!D18</f>
        <v>DRENAGEM PLUVIAL SUPERFICIAL</v>
      </c>
      <c r="B14" s="37" t="s">
        <v>51</v>
      </c>
      <c r="C14" s="38">
        <v>0.2</v>
      </c>
      <c r="D14" s="38">
        <v>0.3</v>
      </c>
      <c r="E14" s="38">
        <v>0.3</v>
      </c>
      <c r="F14" s="38">
        <v>0.2</v>
      </c>
      <c r="G14" s="38"/>
      <c r="H14" s="267"/>
      <c r="I14" s="45">
        <f>G14+F14+E14+D14+C14</f>
        <v>1</v>
      </c>
    </row>
    <row r="15" spans="1:10" x14ac:dyDescent="0.25">
      <c r="A15" s="358"/>
      <c r="B15" s="53">
        <f>ORÇ!I18</f>
        <v>53028.112587520001</v>
      </c>
      <c r="C15" s="42">
        <f>B15*C14</f>
        <v>10605.622517504002</v>
      </c>
      <c r="D15" s="42">
        <f>B15*D14</f>
        <v>15908.433776255999</v>
      </c>
      <c r="E15" s="42">
        <f>B15*E14</f>
        <v>15908.433776255999</v>
      </c>
      <c r="F15" s="42">
        <f>B15*F14</f>
        <v>10605.622517504002</v>
      </c>
      <c r="G15" s="42"/>
      <c r="H15" s="268"/>
      <c r="I15" s="44">
        <f>F15+E15+D15+C15</f>
        <v>53028.112587520001</v>
      </c>
    </row>
    <row r="16" spans="1:10" x14ac:dyDescent="0.25">
      <c r="A16" s="361" t="str">
        <f>ORÇ!D27</f>
        <v>EXECUÇÃO DO PAVIMENTO</v>
      </c>
      <c r="B16" s="37" t="s">
        <v>51</v>
      </c>
      <c r="C16" s="38">
        <v>0.15</v>
      </c>
      <c r="D16" s="39">
        <v>0.2</v>
      </c>
      <c r="E16" s="39">
        <v>0.3</v>
      </c>
      <c r="F16" s="39">
        <v>0.2</v>
      </c>
      <c r="G16" s="38">
        <v>0.15</v>
      </c>
      <c r="H16" s="267"/>
      <c r="I16" s="46">
        <v>1</v>
      </c>
    </row>
    <row r="17" spans="1:10" x14ac:dyDescent="0.25">
      <c r="A17" s="362"/>
      <c r="B17" s="53">
        <f>ORÇ!I27</f>
        <v>349794.85428416001</v>
      </c>
      <c r="C17" s="42">
        <f>C16*B17</f>
        <v>52469.228142624001</v>
      </c>
      <c r="D17" s="42">
        <f>D16*B17</f>
        <v>69958.970856832006</v>
      </c>
      <c r="E17" s="42">
        <f>E16*B17</f>
        <v>104938.456285248</v>
      </c>
      <c r="F17" s="42">
        <f>B17*F16</f>
        <v>69958.970856832006</v>
      </c>
      <c r="G17" s="42">
        <f>G16*B17</f>
        <v>52469.228142624001</v>
      </c>
      <c r="H17" s="268"/>
      <c r="I17" s="44">
        <f>G17+F17+E17+D17+C17</f>
        <v>349794.85428416001</v>
      </c>
    </row>
    <row r="18" spans="1:10" x14ac:dyDescent="0.25">
      <c r="A18" s="357" t="str">
        <f>ORÇ!D31</f>
        <v>SINALIZAÇÃO VERTICAL</v>
      </c>
      <c r="B18" s="37" t="s">
        <v>51</v>
      </c>
      <c r="C18" s="40"/>
      <c r="D18" s="40"/>
      <c r="E18" s="38"/>
      <c r="F18" s="38"/>
      <c r="G18" s="38">
        <v>1</v>
      </c>
      <c r="H18" s="267"/>
      <c r="I18" s="46">
        <v>1</v>
      </c>
    </row>
    <row r="19" spans="1:10" x14ac:dyDescent="0.25">
      <c r="A19" s="358"/>
      <c r="B19" s="53">
        <f>ORÇ!I31</f>
        <v>14560.79700832</v>
      </c>
      <c r="C19" s="43"/>
      <c r="D19" s="43"/>
      <c r="E19" s="42"/>
      <c r="F19" s="42"/>
      <c r="G19" s="42">
        <f>G18*B19</f>
        <v>14560.79700832</v>
      </c>
      <c r="H19" s="268"/>
      <c r="I19" s="44">
        <f>G19+F19+E19</f>
        <v>14560.79700832</v>
      </c>
    </row>
    <row r="20" spans="1:10" x14ac:dyDescent="0.25">
      <c r="A20" s="359" t="s">
        <v>68</v>
      </c>
      <c r="B20" s="37" t="s">
        <v>51</v>
      </c>
      <c r="C20" s="47">
        <f>C21/B21</f>
        <v>0.17372152795394846</v>
      </c>
      <c r="D20" s="47">
        <f>D21/B21</f>
        <v>0.20228020286877479</v>
      </c>
      <c r="E20" s="47">
        <f>E21/B21</f>
        <v>0.28204298990812787</v>
      </c>
      <c r="F20" s="47">
        <f>F21/B21</f>
        <v>0.1880286599387519</v>
      </c>
      <c r="G20" s="47">
        <f>G21/B21</f>
        <v>0.15284677735750601</v>
      </c>
      <c r="H20" s="168"/>
      <c r="I20" s="47">
        <f>I21/B21</f>
        <v>0.99892015802710898</v>
      </c>
      <c r="J20" s="54"/>
    </row>
    <row r="21" spans="1:10" ht="15.75" thickBot="1" x14ac:dyDescent="0.3">
      <c r="A21" s="360"/>
      <c r="B21" s="48">
        <f>B11+B13+B15+B17+B19</f>
        <v>438543.92163049604</v>
      </c>
      <c r="C21" s="49">
        <f>C13+C15+C17+C11</f>
        <v>76184.520140566397</v>
      </c>
      <c r="D21" s="49">
        <f>D13+D15+D17</f>
        <v>88708.753434284808</v>
      </c>
      <c r="E21" s="49">
        <f>E17+E15+E13</f>
        <v>123688.2388627008</v>
      </c>
      <c r="F21" s="49">
        <f>F19+F15+F13+F17</f>
        <v>82458.825908467203</v>
      </c>
      <c r="G21" s="49">
        <f>G13+G17+G19</f>
        <v>67030.025150943999</v>
      </c>
      <c r="H21" s="269"/>
      <c r="I21" s="50">
        <f>G21+F21+E21+D21+C21</f>
        <v>438070.36349696323</v>
      </c>
    </row>
    <row r="22" spans="1:10" x14ac:dyDescent="0.25">
      <c r="A22" s="24"/>
      <c r="B22" s="24"/>
      <c r="C22" s="24"/>
      <c r="D22" s="24"/>
      <c r="E22" s="24"/>
      <c r="F22" s="24"/>
      <c r="G22" s="24"/>
      <c r="H22" s="148"/>
      <c r="I22" s="51"/>
    </row>
    <row r="23" spans="1:10" ht="2.25" customHeight="1" x14ac:dyDescent="0.25"/>
    <row r="26" spans="1:10" x14ac:dyDescent="0.25">
      <c r="A26" s="4" t="s">
        <v>26</v>
      </c>
      <c r="B26" s="325" t="s">
        <v>26</v>
      </c>
      <c r="C26" s="325"/>
      <c r="D26" s="325"/>
      <c r="E26" s="325"/>
    </row>
    <row r="27" spans="1:10" x14ac:dyDescent="0.25">
      <c r="A27" s="16" t="s">
        <v>27</v>
      </c>
      <c r="B27" s="325" t="s">
        <v>28</v>
      </c>
      <c r="C27" s="325"/>
      <c r="D27" s="325"/>
      <c r="E27" s="325"/>
    </row>
    <row r="28" spans="1:10" x14ac:dyDescent="0.25">
      <c r="A28" s="6" t="s">
        <v>35</v>
      </c>
      <c r="B28" s="325" t="s">
        <v>30</v>
      </c>
      <c r="C28" s="325"/>
      <c r="D28" s="325"/>
      <c r="E28" s="325"/>
    </row>
    <row r="29" spans="1:10" x14ac:dyDescent="0.25">
      <c r="A29" s="18" t="s">
        <v>36</v>
      </c>
    </row>
  </sheetData>
  <mergeCells count="12">
    <mergeCell ref="A16:A17"/>
    <mergeCell ref="A6:I6"/>
    <mergeCell ref="G7:I7"/>
    <mergeCell ref="A10:A11"/>
    <mergeCell ref="A12:A13"/>
    <mergeCell ref="A14:A15"/>
    <mergeCell ref="A8:I8"/>
    <mergeCell ref="B28:E28"/>
    <mergeCell ref="A18:A19"/>
    <mergeCell ref="A20:A21"/>
    <mergeCell ref="B26:E26"/>
    <mergeCell ref="B27:E27"/>
  </mergeCells>
  <phoneticPr fontId="26" type="noConversion"/>
  <pageMargins left="0.31496062992125984" right="0.51181102362204722" top="0.78740157480314965" bottom="0.19685039370078741" header="0.31496062992125984" footer="0.31496062992125984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304800</xdr:colOff>
                <xdr:row>0</xdr:row>
                <xdr:rowOff>123825</xdr:rowOff>
              </from>
              <to>
                <xdr:col>0</xdr:col>
                <xdr:colOff>1485900</xdr:colOff>
                <xdr:row>4</xdr:row>
                <xdr:rowOff>247650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112"/>
  <sheetViews>
    <sheetView topLeftCell="A64" workbookViewId="0">
      <selection activeCell="A66" sqref="A66:XFD66"/>
    </sheetView>
  </sheetViews>
  <sheetFormatPr defaultRowHeight="15" x14ac:dyDescent="0.25"/>
  <cols>
    <col min="1" max="1" width="1.28515625" customWidth="1"/>
    <col min="3" max="3" width="17.140625" customWidth="1"/>
    <col min="4" max="4" width="15.28515625" customWidth="1"/>
    <col min="10" max="10" width="13.42578125" customWidth="1"/>
    <col min="11" max="11" width="12.140625" customWidth="1"/>
    <col min="12" max="12" width="12.85546875" customWidth="1"/>
    <col min="13" max="13" width="14.85546875" customWidth="1"/>
  </cols>
  <sheetData>
    <row r="1" spans="2:13" ht="6" customHeight="1" x14ac:dyDescent="0.25"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2:13" x14ac:dyDescent="0.25">
      <c r="B2" s="117"/>
      <c r="C2" s="412" t="s">
        <v>102</v>
      </c>
      <c r="D2" s="413"/>
      <c r="E2" s="413"/>
      <c r="F2" s="413"/>
      <c r="G2" s="413"/>
      <c r="H2" s="413"/>
      <c r="I2" s="413"/>
      <c r="J2" s="413"/>
      <c r="K2" s="413"/>
      <c r="L2" s="413"/>
      <c r="M2" s="414"/>
    </row>
    <row r="3" spans="2:13" x14ac:dyDescent="0.25">
      <c r="B3" s="117"/>
      <c r="C3" s="412"/>
      <c r="D3" s="413"/>
      <c r="E3" s="413"/>
      <c r="F3" s="413"/>
      <c r="G3" s="413"/>
      <c r="H3" s="413"/>
      <c r="I3" s="413"/>
      <c r="J3" s="413"/>
      <c r="K3" s="413"/>
      <c r="L3" s="413"/>
      <c r="M3" s="414"/>
    </row>
    <row r="4" spans="2:13" x14ac:dyDescent="0.25">
      <c r="B4" s="117"/>
      <c r="C4" s="412"/>
      <c r="D4" s="413"/>
      <c r="E4" s="413"/>
      <c r="F4" s="413"/>
      <c r="G4" s="413"/>
      <c r="H4" s="413"/>
      <c r="I4" s="413"/>
      <c r="J4" s="413"/>
      <c r="K4" s="413"/>
      <c r="L4" s="413"/>
      <c r="M4" s="414"/>
    </row>
    <row r="5" spans="2:13" x14ac:dyDescent="0.25">
      <c r="B5" s="117"/>
      <c r="C5" s="412"/>
      <c r="D5" s="413"/>
      <c r="E5" s="413"/>
      <c r="F5" s="413"/>
      <c r="G5" s="413"/>
      <c r="H5" s="413"/>
      <c r="I5" s="413"/>
      <c r="J5" s="413"/>
      <c r="K5" s="413"/>
      <c r="L5" s="413"/>
      <c r="M5" s="414"/>
    </row>
    <row r="6" spans="2:13" x14ac:dyDescent="0.25">
      <c r="B6" s="117"/>
      <c r="C6" s="412"/>
      <c r="D6" s="413"/>
      <c r="E6" s="413"/>
      <c r="F6" s="413"/>
      <c r="G6" s="413"/>
      <c r="H6" s="413"/>
      <c r="I6" s="413"/>
      <c r="J6" s="413"/>
      <c r="K6" s="413"/>
      <c r="L6" s="413"/>
      <c r="M6" s="414"/>
    </row>
    <row r="7" spans="2:13" x14ac:dyDescent="0.25">
      <c r="B7" s="117"/>
      <c r="C7" s="412"/>
      <c r="D7" s="413"/>
      <c r="E7" s="413"/>
      <c r="F7" s="413"/>
      <c r="G7" s="413"/>
      <c r="H7" s="413"/>
      <c r="I7" s="413"/>
      <c r="J7" s="413"/>
      <c r="K7" s="413"/>
      <c r="L7" s="413"/>
      <c r="M7" s="414"/>
    </row>
    <row r="8" spans="2:13" ht="23.25" x14ac:dyDescent="0.25">
      <c r="B8" s="117"/>
      <c r="C8" s="415" t="s">
        <v>103</v>
      </c>
      <c r="D8" s="416"/>
      <c r="E8" s="416"/>
      <c r="F8" s="416"/>
      <c r="G8" s="416"/>
      <c r="H8" s="416"/>
      <c r="I8" s="416"/>
      <c r="J8" s="416"/>
      <c r="K8" s="416"/>
      <c r="L8" s="416"/>
      <c r="M8" s="417"/>
    </row>
    <row r="9" spans="2:13" ht="15.75" x14ac:dyDescent="0.25">
      <c r="B9" s="117"/>
      <c r="C9" s="376"/>
      <c r="D9" s="377"/>
      <c r="E9" s="377"/>
      <c r="F9" s="377"/>
      <c r="G9" s="377"/>
      <c r="H9" s="377"/>
      <c r="I9" s="377"/>
      <c r="J9" s="377"/>
      <c r="K9" s="377"/>
      <c r="L9" s="377"/>
      <c r="M9" s="378"/>
    </row>
    <row r="10" spans="2:13" ht="15.75" x14ac:dyDescent="0.25">
      <c r="B10" s="117"/>
      <c r="C10" s="418" t="s">
        <v>104</v>
      </c>
      <c r="D10" s="419"/>
      <c r="E10" s="419"/>
      <c r="F10" s="419"/>
      <c r="G10" s="419"/>
      <c r="H10" s="419"/>
      <c r="I10" s="419"/>
      <c r="J10" s="419"/>
      <c r="K10" s="419"/>
      <c r="L10" s="419"/>
      <c r="M10" s="420"/>
    </row>
    <row r="11" spans="2:13" ht="15.75" x14ac:dyDescent="0.25">
      <c r="B11" s="117"/>
      <c r="C11" s="424" t="s">
        <v>105</v>
      </c>
      <c r="D11" s="425"/>
      <c r="E11" s="425"/>
      <c r="F11" s="425"/>
      <c r="G11" s="425"/>
      <c r="H11" s="425"/>
      <c r="I11" s="425"/>
      <c r="J11" s="425"/>
      <c r="K11" s="425"/>
      <c r="L11" s="425"/>
      <c r="M11" s="426"/>
    </row>
    <row r="12" spans="2:13" ht="33.75" customHeight="1" x14ac:dyDescent="0.25">
      <c r="B12" s="117"/>
      <c r="C12" s="421" t="s">
        <v>195</v>
      </c>
      <c r="D12" s="422"/>
      <c r="E12" s="422"/>
      <c r="F12" s="422"/>
      <c r="G12" s="422"/>
      <c r="H12" s="422"/>
      <c r="I12" s="422"/>
      <c r="J12" s="422"/>
      <c r="K12" s="422"/>
      <c r="L12" s="422"/>
      <c r="M12" s="423"/>
    </row>
    <row r="13" spans="2:13" ht="15.75" x14ac:dyDescent="0.25">
      <c r="B13" s="117"/>
      <c r="C13" s="376"/>
      <c r="D13" s="377"/>
      <c r="E13" s="377"/>
      <c r="F13" s="377"/>
      <c r="G13" s="377"/>
      <c r="H13" s="377"/>
      <c r="I13" s="377"/>
      <c r="J13" s="377"/>
      <c r="K13" s="377"/>
      <c r="L13" s="377"/>
      <c r="M13" s="378"/>
    </row>
    <row r="14" spans="2:13" ht="15.75" x14ac:dyDescent="0.25">
      <c r="B14" s="117"/>
      <c r="C14" s="373" t="s">
        <v>147</v>
      </c>
      <c r="D14" s="374"/>
      <c r="E14" s="374"/>
      <c r="F14" s="374"/>
      <c r="G14" s="374"/>
      <c r="H14" s="374"/>
      <c r="I14" s="374"/>
      <c r="J14" s="374"/>
      <c r="K14" s="374"/>
      <c r="L14" s="374"/>
      <c r="M14" s="375"/>
    </row>
    <row r="15" spans="2:13" ht="41.25" customHeight="1" x14ac:dyDescent="0.25">
      <c r="B15" s="117"/>
      <c r="C15" s="123" t="s">
        <v>92</v>
      </c>
      <c r="D15" s="123">
        <v>1</v>
      </c>
      <c r="E15" s="391" t="s">
        <v>106</v>
      </c>
      <c r="F15" s="392"/>
      <c r="G15" s="392"/>
      <c r="H15" s="392"/>
      <c r="I15" s="393"/>
      <c r="J15" s="123" t="s">
        <v>5</v>
      </c>
      <c r="K15" s="123" t="s">
        <v>160</v>
      </c>
      <c r="L15" s="122" t="s">
        <v>107</v>
      </c>
      <c r="M15" s="122" t="s">
        <v>108</v>
      </c>
    </row>
    <row r="16" spans="2:13" x14ac:dyDescent="0.25">
      <c r="B16" s="117"/>
      <c r="C16" s="226" t="s">
        <v>109</v>
      </c>
      <c r="D16" s="230">
        <v>4517</v>
      </c>
      <c r="E16" s="379" t="s">
        <v>110</v>
      </c>
      <c r="F16" s="380"/>
      <c r="G16" s="380"/>
      <c r="H16" s="380"/>
      <c r="I16" s="381"/>
      <c r="J16" s="226" t="s">
        <v>19</v>
      </c>
      <c r="K16" s="226">
        <v>1</v>
      </c>
      <c r="L16" s="226">
        <v>2.83</v>
      </c>
      <c r="M16" s="227">
        <f>L16*K16</f>
        <v>2.83</v>
      </c>
    </row>
    <row r="17" spans="2:13" x14ac:dyDescent="0.25">
      <c r="B17" s="117"/>
      <c r="C17" s="226" t="s">
        <v>109</v>
      </c>
      <c r="D17" s="230">
        <v>4813</v>
      </c>
      <c r="E17" s="382" t="s">
        <v>111</v>
      </c>
      <c r="F17" s="383"/>
      <c r="G17" s="383"/>
      <c r="H17" s="383"/>
      <c r="I17" s="384"/>
      <c r="J17" s="226" t="s">
        <v>112</v>
      </c>
      <c r="K17" s="226">
        <v>4.5</v>
      </c>
      <c r="L17" s="227">
        <v>250</v>
      </c>
      <c r="M17" s="227">
        <f t="shared" ref="M17:M22" si="0">L17*K17</f>
        <v>1125</v>
      </c>
    </row>
    <row r="18" spans="2:13" x14ac:dyDescent="0.25">
      <c r="B18" s="117"/>
      <c r="C18" s="226" t="s">
        <v>109</v>
      </c>
      <c r="D18" s="230">
        <v>5075</v>
      </c>
      <c r="E18" s="382" t="s">
        <v>113</v>
      </c>
      <c r="F18" s="383"/>
      <c r="G18" s="383"/>
      <c r="H18" s="383"/>
      <c r="I18" s="384"/>
      <c r="J18" s="226" t="s">
        <v>114</v>
      </c>
      <c r="K18" s="226">
        <v>0.11</v>
      </c>
      <c r="L18" s="226">
        <v>19.07</v>
      </c>
      <c r="M18" s="227">
        <f t="shared" si="0"/>
        <v>2.0977000000000001</v>
      </c>
    </row>
    <row r="19" spans="2:13" ht="30" x14ac:dyDescent="0.25">
      <c r="B19" s="117"/>
      <c r="C19" s="226" t="s">
        <v>115</v>
      </c>
      <c r="D19" s="238" t="s">
        <v>116</v>
      </c>
      <c r="E19" s="382" t="s">
        <v>117</v>
      </c>
      <c r="F19" s="383"/>
      <c r="G19" s="383"/>
      <c r="H19" s="383"/>
      <c r="I19" s="384"/>
      <c r="J19" s="226" t="s">
        <v>15</v>
      </c>
      <c r="K19" s="226">
        <v>0.01</v>
      </c>
      <c r="L19" s="226">
        <v>406.2</v>
      </c>
      <c r="M19" s="227">
        <f t="shared" si="0"/>
        <v>4.0620000000000003</v>
      </c>
    </row>
    <row r="20" spans="2:13" x14ac:dyDescent="0.25">
      <c r="B20" s="117"/>
      <c r="C20" s="226" t="s">
        <v>109</v>
      </c>
      <c r="D20" s="230">
        <v>4491</v>
      </c>
      <c r="E20" s="382" t="s">
        <v>118</v>
      </c>
      <c r="F20" s="383"/>
      <c r="G20" s="383"/>
      <c r="H20" s="383"/>
      <c r="I20" s="384"/>
      <c r="J20" s="226" t="s">
        <v>19</v>
      </c>
      <c r="K20" s="226">
        <v>4</v>
      </c>
      <c r="L20" s="226">
        <v>8.09</v>
      </c>
      <c r="M20" s="227">
        <f t="shared" si="0"/>
        <v>32.36</v>
      </c>
    </row>
    <row r="21" spans="2:13" x14ac:dyDescent="0.25">
      <c r="B21" s="117"/>
      <c r="C21" s="226" t="s">
        <v>115</v>
      </c>
      <c r="D21" s="230">
        <v>88262</v>
      </c>
      <c r="E21" s="379" t="s">
        <v>119</v>
      </c>
      <c r="F21" s="380"/>
      <c r="G21" s="380"/>
      <c r="H21" s="380"/>
      <c r="I21" s="381"/>
      <c r="J21" s="226" t="s">
        <v>120</v>
      </c>
      <c r="K21" s="226">
        <v>1</v>
      </c>
      <c r="L21" s="226">
        <v>24.92</v>
      </c>
      <c r="M21" s="227">
        <f t="shared" si="0"/>
        <v>24.92</v>
      </c>
    </row>
    <row r="22" spans="2:13" x14ac:dyDescent="0.25">
      <c r="B22" s="117"/>
      <c r="C22" s="226" t="s">
        <v>115</v>
      </c>
      <c r="D22" s="230">
        <v>88316</v>
      </c>
      <c r="E22" s="379" t="s">
        <v>121</v>
      </c>
      <c r="F22" s="380"/>
      <c r="G22" s="380"/>
      <c r="H22" s="380"/>
      <c r="I22" s="381"/>
      <c r="J22" s="226" t="s">
        <v>120</v>
      </c>
      <c r="K22" s="226">
        <v>2</v>
      </c>
      <c r="L22" s="226">
        <v>18.53</v>
      </c>
      <c r="M22" s="227">
        <f t="shared" si="0"/>
        <v>37.06</v>
      </c>
    </row>
    <row r="23" spans="2:13" ht="15.75" x14ac:dyDescent="0.25">
      <c r="B23" s="117"/>
      <c r="C23" s="403"/>
      <c r="D23" s="404"/>
      <c r="E23" s="404"/>
      <c r="F23" s="404"/>
      <c r="G23" s="404"/>
      <c r="H23" s="404"/>
      <c r="I23" s="404"/>
      <c r="J23" s="404"/>
      <c r="K23" s="405"/>
      <c r="L23" s="239" t="s">
        <v>122</v>
      </c>
      <c r="M23" s="240">
        <f>SUM(M16:M22)</f>
        <v>1228.3296999999998</v>
      </c>
    </row>
    <row r="24" spans="2:13" ht="15.75" x14ac:dyDescent="0.25">
      <c r="B24" s="117"/>
      <c r="C24" s="247"/>
      <c r="D24" s="248"/>
      <c r="E24" s="248"/>
      <c r="F24" s="248"/>
      <c r="G24" s="248"/>
      <c r="H24" s="248"/>
      <c r="I24" s="248"/>
      <c r="J24" s="248"/>
      <c r="K24" s="248"/>
      <c r="L24" s="249"/>
      <c r="M24" s="250"/>
    </row>
    <row r="25" spans="2:13" ht="15.75" x14ac:dyDescent="0.25">
      <c r="B25" s="117"/>
      <c r="C25" s="373" t="s">
        <v>148</v>
      </c>
      <c r="D25" s="374"/>
      <c r="E25" s="374"/>
      <c r="F25" s="374"/>
      <c r="G25" s="374"/>
      <c r="H25" s="374"/>
      <c r="I25" s="374"/>
      <c r="J25" s="374"/>
      <c r="K25" s="374"/>
      <c r="L25" s="374"/>
      <c r="M25" s="375"/>
    </row>
    <row r="26" spans="2:13" ht="43.5" customHeight="1" x14ac:dyDescent="0.25">
      <c r="B26" s="117"/>
      <c r="C26" s="123" t="s">
        <v>92</v>
      </c>
      <c r="D26" s="123">
        <v>2</v>
      </c>
      <c r="E26" s="388" t="s">
        <v>123</v>
      </c>
      <c r="F26" s="389"/>
      <c r="G26" s="389"/>
      <c r="H26" s="389"/>
      <c r="I26" s="390"/>
      <c r="J26" s="123" t="s">
        <v>5</v>
      </c>
      <c r="K26" s="123" t="s">
        <v>160</v>
      </c>
      <c r="L26" s="122" t="s">
        <v>107</v>
      </c>
      <c r="M26" s="122" t="s">
        <v>108</v>
      </c>
    </row>
    <row r="27" spans="2:13" ht="46.5" customHeight="1" x14ac:dyDescent="0.25">
      <c r="B27" s="117"/>
      <c r="C27" s="226" t="s">
        <v>124</v>
      </c>
      <c r="D27" s="230" t="s">
        <v>125</v>
      </c>
      <c r="E27" s="397" t="s">
        <v>166</v>
      </c>
      <c r="F27" s="398"/>
      <c r="G27" s="398"/>
      <c r="H27" s="398"/>
      <c r="I27" s="399"/>
      <c r="J27" s="226" t="s">
        <v>5</v>
      </c>
      <c r="K27" s="226">
        <v>1</v>
      </c>
      <c r="L27" s="227">
        <v>1524.82</v>
      </c>
      <c r="M27" s="227">
        <f>L27</f>
        <v>1524.82</v>
      </c>
    </row>
    <row r="28" spans="2:13" ht="27" customHeight="1" x14ac:dyDescent="0.25">
      <c r="B28" s="117"/>
      <c r="C28" s="400"/>
      <c r="D28" s="401"/>
      <c r="E28" s="401"/>
      <c r="F28" s="401"/>
      <c r="G28" s="401"/>
      <c r="H28" s="401"/>
      <c r="I28" s="401"/>
      <c r="J28" s="401"/>
      <c r="K28" s="402"/>
      <c r="L28" s="229" t="s">
        <v>8</v>
      </c>
      <c r="M28" s="228">
        <f>M27</f>
        <v>1524.82</v>
      </c>
    </row>
    <row r="29" spans="2:13" x14ac:dyDescent="0.25">
      <c r="B29" s="117"/>
      <c r="C29" s="400"/>
      <c r="D29" s="401"/>
      <c r="E29" s="401"/>
      <c r="F29" s="401"/>
      <c r="G29" s="401"/>
      <c r="H29" s="401"/>
      <c r="I29" s="401"/>
      <c r="J29" s="401"/>
      <c r="K29" s="401"/>
      <c r="L29" s="401"/>
      <c r="M29" s="402"/>
    </row>
    <row r="30" spans="2:13" ht="15.75" x14ac:dyDescent="0.25">
      <c r="B30" s="117"/>
      <c r="C30" s="373" t="s">
        <v>148</v>
      </c>
      <c r="D30" s="374"/>
      <c r="E30" s="374"/>
      <c r="F30" s="374"/>
      <c r="G30" s="374"/>
      <c r="H30" s="374"/>
      <c r="I30" s="374"/>
      <c r="J30" s="374"/>
      <c r="K30" s="374"/>
      <c r="L30" s="374"/>
      <c r="M30" s="375"/>
    </row>
    <row r="31" spans="2:13" ht="40.5" customHeight="1" x14ac:dyDescent="0.25">
      <c r="B31" s="117"/>
      <c r="C31" s="123" t="s">
        <v>92</v>
      </c>
      <c r="D31" s="123">
        <v>3</v>
      </c>
      <c r="E31" s="388" t="s">
        <v>126</v>
      </c>
      <c r="F31" s="389"/>
      <c r="G31" s="389"/>
      <c r="H31" s="389"/>
      <c r="I31" s="390"/>
      <c r="J31" s="123" t="s">
        <v>5</v>
      </c>
      <c r="K31" s="123" t="s">
        <v>160</v>
      </c>
      <c r="L31" s="122" t="s">
        <v>107</v>
      </c>
      <c r="M31" s="122" t="s">
        <v>108</v>
      </c>
    </row>
    <row r="32" spans="2:13" ht="63.75" customHeight="1" x14ac:dyDescent="0.25">
      <c r="B32" s="117"/>
      <c r="C32" s="226" t="s">
        <v>124</v>
      </c>
      <c r="D32" s="230" t="s">
        <v>125</v>
      </c>
      <c r="E32" s="397" t="s">
        <v>167</v>
      </c>
      <c r="F32" s="398"/>
      <c r="G32" s="398"/>
      <c r="H32" s="398"/>
      <c r="I32" s="399"/>
      <c r="J32" s="226" t="s">
        <v>5</v>
      </c>
      <c r="K32" s="226">
        <v>1</v>
      </c>
      <c r="L32" s="227">
        <v>1524.82</v>
      </c>
      <c r="M32" s="227">
        <f>L32</f>
        <v>1524.82</v>
      </c>
    </row>
    <row r="33" spans="2:13" ht="15.75" x14ac:dyDescent="0.25">
      <c r="B33" s="117"/>
      <c r="C33" s="400"/>
      <c r="D33" s="401"/>
      <c r="E33" s="401"/>
      <c r="F33" s="401"/>
      <c r="G33" s="401"/>
      <c r="H33" s="401"/>
      <c r="I33" s="401"/>
      <c r="J33" s="401"/>
      <c r="K33" s="402"/>
      <c r="L33" s="229" t="s">
        <v>8</v>
      </c>
      <c r="M33" s="228">
        <f>L32</f>
        <v>1524.82</v>
      </c>
    </row>
    <row r="34" spans="2:13" ht="39" customHeight="1" x14ac:dyDescent="0.25">
      <c r="B34" s="117"/>
      <c r="C34" s="403"/>
      <c r="D34" s="404"/>
      <c r="E34" s="404"/>
      <c r="F34" s="404"/>
      <c r="G34" s="404"/>
      <c r="H34" s="404"/>
      <c r="I34" s="404"/>
      <c r="J34" s="404"/>
      <c r="K34" s="404"/>
      <c r="L34" s="404"/>
      <c r="M34" s="405"/>
    </row>
    <row r="35" spans="2:13" ht="36.75" customHeight="1" x14ac:dyDescent="0.25">
      <c r="B35" s="117"/>
      <c r="C35" s="373" t="s">
        <v>149</v>
      </c>
      <c r="D35" s="374"/>
      <c r="E35" s="374"/>
      <c r="F35" s="374"/>
      <c r="G35" s="374"/>
      <c r="H35" s="374"/>
      <c r="I35" s="374"/>
      <c r="J35" s="374"/>
      <c r="K35" s="374"/>
      <c r="L35" s="374"/>
      <c r="M35" s="375"/>
    </row>
    <row r="36" spans="2:13" ht="59.25" customHeight="1" x14ac:dyDescent="0.25">
      <c r="B36" s="117"/>
      <c r="C36" s="123" t="s">
        <v>92</v>
      </c>
      <c r="D36" s="123">
        <v>4</v>
      </c>
      <c r="E36" s="388" t="s">
        <v>127</v>
      </c>
      <c r="F36" s="389"/>
      <c r="G36" s="389"/>
      <c r="H36" s="389"/>
      <c r="I36" s="390"/>
      <c r="J36" s="123" t="s">
        <v>5</v>
      </c>
      <c r="K36" s="261" t="s">
        <v>128</v>
      </c>
      <c r="L36" s="122" t="s">
        <v>107</v>
      </c>
      <c r="M36" s="122" t="s">
        <v>108</v>
      </c>
    </row>
    <row r="37" spans="2:13" ht="54" customHeight="1" x14ac:dyDescent="0.25">
      <c r="B37" s="117"/>
      <c r="C37" s="226" t="s">
        <v>124</v>
      </c>
      <c r="D37" s="226" t="s">
        <v>129</v>
      </c>
      <c r="E37" s="379" t="s">
        <v>130</v>
      </c>
      <c r="F37" s="380"/>
      <c r="G37" s="380"/>
      <c r="H37" s="380"/>
      <c r="I37" s="381"/>
      <c r="J37" s="226" t="s">
        <v>15</v>
      </c>
      <c r="K37" s="226">
        <v>0.15</v>
      </c>
      <c r="L37" s="226">
        <v>3.14</v>
      </c>
      <c r="M37" s="227">
        <f>L37*K37</f>
        <v>0.47099999999999997</v>
      </c>
    </row>
    <row r="38" spans="2:13" ht="70.5" customHeight="1" x14ac:dyDescent="0.25">
      <c r="B38" s="117"/>
      <c r="C38" s="226" t="s">
        <v>115</v>
      </c>
      <c r="D38" s="226">
        <v>95877</v>
      </c>
      <c r="E38" s="379" t="s">
        <v>89</v>
      </c>
      <c r="F38" s="380"/>
      <c r="G38" s="380"/>
      <c r="H38" s="380"/>
      <c r="I38" s="381"/>
      <c r="J38" s="226" t="s">
        <v>131</v>
      </c>
      <c r="K38" s="226">
        <v>0.9</v>
      </c>
      <c r="L38" s="226">
        <v>1.83</v>
      </c>
      <c r="M38" s="227">
        <f>L38*K38</f>
        <v>1.647</v>
      </c>
    </row>
    <row r="39" spans="2:13" ht="15.75" x14ac:dyDescent="0.25">
      <c r="B39" s="117"/>
      <c r="C39" s="376"/>
      <c r="D39" s="377"/>
      <c r="E39" s="377"/>
      <c r="F39" s="377"/>
      <c r="G39" s="377"/>
      <c r="H39" s="377"/>
      <c r="I39" s="377"/>
      <c r="J39" s="377"/>
      <c r="K39" s="378"/>
      <c r="L39" s="229" t="s">
        <v>8</v>
      </c>
      <c r="M39" s="231">
        <f>M38+M37</f>
        <v>2.1179999999999999</v>
      </c>
    </row>
    <row r="40" spans="2:13" ht="15.75" x14ac:dyDescent="0.25">
      <c r="B40" s="117"/>
      <c r="C40" s="403"/>
      <c r="D40" s="404"/>
      <c r="E40" s="404"/>
      <c r="F40" s="404"/>
      <c r="G40" s="404"/>
      <c r="H40" s="404"/>
      <c r="I40" s="404"/>
      <c r="J40" s="404"/>
      <c r="K40" s="404"/>
      <c r="L40" s="404"/>
      <c r="M40" s="405"/>
    </row>
    <row r="41" spans="2:13" ht="15.75" x14ac:dyDescent="0.25">
      <c r="B41" s="117"/>
      <c r="C41" s="373" t="s">
        <v>147</v>
      </c>
      <c r="D41" s="374"/>
      <c r="E41" s="374"/>
      <c r="F41" s="374"/>
      <c r="G41" s="374"/>
      <c r="H41" s="374"/>
      <c r="I41" s="374"/>
      <c r="J41" s="374"/>
      <c r="K41" s="374"/>
      <c r="L41" s="374"/>
      <c r="M41" s="375"/>
    </row>
    <row r="42" spans="2:13" ht="38.25" customHeight="1" x14ac:dyDescent="0.25">
      <c r="B42" s="117"/>
      <c r="C42" s="123" t="s">
        <v>92</v>
      </c>
      <c r="D42" s="123">
        <v>5</v>
      </c>
      <c r="E42" s="406" t="s">
        <v>132</v>
      </c>
      <c r="F42" s="407"/>
      <c r="G42" s="407"/>
      <c r="H42" s="407"/>
      <c r="I42" s="408"/>
      <c r="J42" s="123" t="s">
        <v>5</v>
      </c>
      <c r="K42" s="123" t="s">
        <v>160</v>
      </c>
      <c r="L42" s="122" t="s">
        <v>107</v>
      </c>
      <c r="M42" s="122" t="s">
        <v>108</v>
      </c>
    </row>
    <row r="43" spans="2:13" ht="54" customHeight="1" x14ac:dyDescent="0.25">
      <c r="B43" s="117"/>
      <c r="C43" s="251" t="s">
        <v>115</v>
      </c>
      <c r="D43" s="251">
        <v>97631</v>
      </c>
      <c r="E43" s="427" t="s">
        <v>133</v>
      </c>
      <c r="F43" s="428"/>
      <c r="G43" s="428"/>
      <c r="H43" s="428"/>
      <c r="I43" s="429"/>
      <c r="J43" s="251" t="s">
        <v>112</v>
      </c>
      <c r="K43" s="251">
        <v>0.8</v>
      </c>
      <c r="L43" s="252">
        <v>10.07</v>
      </c>
      <c r="M43" s="255">
        <f>L43*K43</f>
        <v>8.0560000000000009</v>
      </c>
    </row>
    <row r="44" spans="2:13" ht="72" customHeight="1" x14ac:dyDescent="0.25">
      <c r="B44" s="117"/>
      <c r="C44" s="226" t="s">
        <v>115</v>
      </c>
      <c r="D44" s="230">
        <v>94965</v>
      </c>
      <c r="E44" s="379" t="s">
        <v>134</v>
      </c>
      <c r="F44" s="380"/>
      <c r="G44" s="380"/>
      <c r="H44" s="380"/>
      <c r="I44" s="381"/>
      <c r="J44" s="226" t="s">
        <v>135</v>
      </c>
      <c r="K44" s="226">
        <v>0.08</v>
      </c>
      <c r="L44" s="226">
        <v>513.54</v>
      </c>
      <c r="M44" s="255">
        <f t="shared" ref="M44:M47" si="1">L44*K44</f>
        <v>41.083199999999998</v>
      </c>
    </row>
    <row r="45" spans="2:13" ht="64.5" customHeight="1" x14ac:dyDescent="0.25">
      <c r="B45" s="117"/>
      <c r="C45" s="226" t="s">
        <v>109</v>
      </c>
      <c r="D45" s="230">
        <v>3992</v>
      </c>
      <c r="E45" s="379" t="s">
        <v>136</v>
      </c>
      <c r="F45" s="380"/>
      <c r="G45" s="380"/>
      <c r="H45" s="380"/>
      <c r="I45" s="381"/>
      <c r="J45" s="226" t="s">
        <v>19</v>
      </c>
      <c r="K45" s="226">
        <v>1</v>
      </c>
      <c r="L45" s="226">
        <v>44.78</v>
      </c>
      <c r="M45" s="255">
        <f t="shared" si="1"/>
        <v>44.78</v>
      </c>
    </row>
    <row r="46" spans="2:13" x14ac:dyDescent="0.25">
      <c r="B46" s="117"/>
      <c r="C46" s="226" t="s">
        <v>115</v>
      </c>
      <c r="D46" s="230">
        <v>88309</v>
      </c>
      <c r="E46" s="379" t="s">
        <v>137</v>
      </c>
      <c r="F46" s="380"/>
      <c r="G46" s="380"/>
      <c r="H46" s="380"/>
      <c r="I46" s="381"/>
      <c r="J46" s="226" t="s">
        <v>120</v>
      </c>
      <c r="K46" s="226">
        <v>1</v>
      </c>
      <c r="L46" s="226">
        <v>25.27</v>
      </c>
      <c r="M46" s="255">
        <f t="shared" si="1"/>
        <v>25.27</v>
      </c>
    </row>
    <row r="47" spans="2:13" x14ac:dyDescent="0.25">
      <c r="B47" s="117"/>
      <c r="C47" s="226" t="s">
        <v>115</v>
      </c>
      <c r="D47" s="230">
        <v>88316</v>
      </c>
      <c r="E47" s="379" t="s">
        <v>121</v>
      </c>
      <c r="F47" s="380"/>
      <c r="G47" s="380"/>
      <c r="H47" s="380"/>
      <c r="I47" s="381"/>
      <c r="J47" s="226" t="s">
        <v>120</v>
      </c>
      <c r="K47" s="226">
        <v>1</v>
      </c>
      <c r="L47" s="226">
        <v>18.53</v>
      </c>
      <c r="M47" s="255">
        <f t="shared" si="1"/>
        <v>18.53</v>
      </c>
    </row>
    <row r="48" spans="2:13" ht="15.75" x14ac:dyDescent="0.25">
      <c r="B48" s="117"/>
      <c r="C48" s="403"/>
      <c r="D48" s="404"/>
      <c r="E48" s="404"/>
      <c r="F48" s="404"/>
      <c r="G48" s="404"/>
      <c r="H48" s="404"/>
      <c r="I48" s="404"/>
      <c r="J48" s="404"/>
      <c r="K48" s="405"/>
      <c r="L48" s="239" t="s">
        <v>122</v>
      </c>
      <c r="M48" s="240">
        <f>M43+M44+M45+M46+M47</f>
        <v>137.7192</v>
      </c>
    </row>
    <row r="49" spans="2:13" ht="15.75" x14ac:dyDescent="0.25">
      <c r="B49" s="117"/>
      <c r="C49" s="376"/>
      <c r="D49" s="377"/>
      <c r="E49" s="377"/>
      <c r="F49" s="377"/>
      <c r="G49" s="377"/>
      <c r="H49" s="377"/>
      <c r="I49" s="377"/>
      <c r="J49" s="377"/>
      <c r="K49" s="377"/>
      <c r="L49" s="377"/>
      <c r="M49" s="378"/>
    </row>
    <row r="50" spans="2:13" ht="15.75" x14ac:dyDescent="0.25">
      <c r="B50" s="117"/>
      <c r="C50" s="373" t="s">
        <v>147</v>
      </c>
      <c r="D50" s="374"/>
      <c r="E50" s="374"/>
      <c r="F50" s="374"/>
      <c r="G50" s="374"/>
      <c r="H50" s="374"/>
      <c r="I50" s="374"/>
      <c r="J50" s="374"/>
      <c r="K50" s="374"/>
      <c r="L50" s="374"/>
      <c r="M50" s="375"/>
    </row>
    <row r="51" spans="2:13" ht="59.25" customHeight="1" x14ac:dyDescent="0.25">
      <c r="B51" s="117"/>
      <c r="C51" s="123" t="s">
        <v>92</v>
      </c>
      <c r="D51" s="123">
        <v>6</v>
      </c>
      <c r="E51" s="409" t="s">
        <v>165</v>
      </c>
      <c r="F51" s="410"/>
      <c r="G51" s="410"/>
      <c r="H51" s="410"/>
      <c r="I51" s="411"/>
      <c r="J51" s="123" t="s">
        <v>5</v>
      </c>
      <c r="K51" s="123" t="s">
        <v>160</v>
      </c>
      <c r="L51" s="122" t="s">
        <v>107</v>
      </c>
      <c r="M51" s="122" t="s">
        <v>108</v>
      </c>
    </row>
    <row r="52" spans="2:13" ht="64.5" customHeight="1" x14ac:dyDescent="0.25">
      <c r="B52" s="117"/>
      <c r="C52" s="226" t="s">
        <v>115</v>
      </c>
      <c r="D52" s="230">
        <v>94965</v>
      </c>
      <c r="E52" s="379" t="s">
        <v>134</v>
      </c>
      <c r="F52" s="380"/>
      <c r="G52" s="380"/>
      <c r="H52" s="380"/>
      <c r="I52" s="381"/>
      <c r="J52" s="226" t="s">
        <v>135</v>
      </c>
      <c r="K52" s="226">
        <v>0.35</v>
      </c>
      <c r="L52" s="226">
        <v>513.54</v>
      </c>
      <c r="M52" s="227">
        <f>L52*K52</f>
        <v>179.73899999999998</v>
      </c>
    </row>
    <row r="53" spans="2:13" ht="64.5" customHeight="1" x14ac:dyDescent="0.25">
      <c r="B53" s="117"/>
      <c r="C53" s="226" t="s">
        <v>115</v>
      </c>
      <c r="D53" s="230">
        <v>102491</v>
      </c>
      <c r="E53" s="382" t="s">
        <v>138</v>
      </c>
      <c r="F53" s="383"/>
      <c r="G53" s="383"/>
      <c r="H53" s="383"/>
      <c r="I53" s="384"/>
      <c r="J53" s="226" t="s">
        <v>112</v>
      </c>
      <c r="K53" s="226">
        <v>1.2</v>
      </c>
      <c r="L53" s="226">
        <v>19.38</v>
      </c>
      <c r="M53" s="227">
        <f>L53*K53</f>
        <v>23.255999999999997</v>
      </c>
    </row>
    <row r="54" spans="2:13" ht="15.75" customHeight="1" x14ac:dyDescent="0.25">
      <c r="B54" s="117"/>
      <c r="C54" s="226" t="s">
        <v>115</v>
      </c>
      <c r="D54" s="230">
        <v>88309</v>
      </c>
      <c r="E54" s="379" t="s">
        <v>137</v>
      </c>
      <c r="F54" s="380"/>
      <c r="G54" s="380"/>
      <c r="H54" s="380"/>
      <c r="I54" s="381"/>
      <c r="J54" s="226" t="s">
        <v>120</v>
      </c>
      <c r="K54" s="226">
        <v>1.056</v>
      </c>
      <c r="L54" s="226">
        <v>25.27</v>
      </c>
      <c r="M54" s="227">
        <f t="shared" ref="M54:M55" si="2">L54*K54</f>
        <v>26.685120000000001</v>
      </c>
    </row>
    <row r="55" spans="2:13" ht="15.75" customHeight="1" x14ac:dyDescent="0.25">
      <c r="B55" s="117"/>
      <c r="C55" s="226" t="s">
        <v>115</v>
      </c>
      <c r="D55" s="230">
        <v>88316</v>
      </c>
      <c r="E55" s="379" t="s">
        <v>121</v>
      </c>
      <c r="F55" s="380"/>
      <c r="G55" s="380"/>
      <c r="H55" s="380"/>
      <c r="I55" s="381"/>
      <c r="J55" s="226" t="s">
        <v>120</v>
      </c>
      <c r="K55" s="226">
        <v>1.056</v>
      </c>
      <c r="L55" s="226">
        <v>18.53</v>
      </c>
      <c r="M55" s="227">
        <f t="shared" si="2"/>
        <v>19.567680000000003</v>
      </c>
    </row>
    <row r="56" spans="2:13" ht="15.75" customHeight="1" x14ac:dyDescent="0.25">
      <c r="B56" s="117"/>
      <c r="C56" s="403"/>
      <c r="D56" s="404"/>
      <c r="E56" s="404"/>
      <c r="F56" s="404"/>
      <c r="G56" s="404"/>
      <c r="H56" s="404"/>
      <c r="I56" s="404"/>
      <c r="J56" s="404"/>
      <c r="K56" s="405"/>
      <c r="L56" s="239" t="s">
        <v>122</v>
      </c>
      <c r="M56" s="240">
        <f>M52+M53+M54+M55</f>
        <v>249.24779999999998</v>
      </c>
    </row>
    <row r="57" spans="2:13" ht="15.75" x14ac:dyDescent="0.25">
      <c r="B57" s="117"/>
      <c r="C57" s="376"/>
      <c r="D57" s="377"/>
      <c r="E57" s="377"/>
      <c r="F57" s="377"/>
      <c r="G57" s="377"/>
      <c r="H57" s="377"/>
      <c r="I57" s="377"/>
      <c r="J57" s="377"/>
      <c r="K57" s="377"/>
      <c r="L57" s="377"/>
      <c r="M57" s="378"/>
    </row>
    <row r="58" spans="2:13" ht="15.75" x14ac:dyDescent="0.25">
      <c r="B58" s="117"/>
      <c r="C58" s="373" t="s">
        <v>147</v>
      </c>
      <c r="D58" s="374"/>
      <c r="E58" s="374"/>
      <c r="F58" s="374"/>
      <c r="G58" s="374"/>
      <c r="H58" s="374"/>
      <c r="I58" s="374"/>
      <c r="J58" s="374"/>
      <c r="K58" s="374"/>
      <c r="L58" s="374"/>
      <c r="M58" s="375"/>
    </row>
    <row r="59" spans="2:13" ht="58.5" customHeight="1" x14ac:dyDescent="0.25">
      <c r="B59" s="117"/>
      <c r="C59" s="123" t="s">
        <v>92</v>
      </c>
      <c r="D59" s="123">
        <v>7</v>
      </c>
      <c r="E59" s="388" t="s">
        <v>139</v>
      </c>
      <c r="F59" s="389"/>
      <c r="G59" s="389"/>
      <c r="H59" s="389"/>
      <c r="I59" s="390"/>
      <c r="J59" s="123" t="s">
        <v>5</v>
      </c>
      <c r="K59" s="261" t="s">
        <v>128</v>
      </c>
      <c r="L59" s="122" t="s">
        <v>107</v>
      </c>
      <c r="M59" s="122" t="s">
        <v>108</v>
      </c>
    </row>
    <row r="60" spans="2:13" ht="39.75" customHeight="1" x14ac:dyDescent="0.25">
      <c r="B60" s="117"/>
      <c r="C60" s="226" t="s">
        <v>109</v>
      </c>
      <c r="D60" s="226">
        <v>34723</v>
      </c>
      <c r="E60" s="394" t="s">
        <v>140</v>
      </c>
      <c r="F60" s="395"/>
      <c r="G60" s="395"/>
      <c r="H60" s="395"/>
      <c r="I60" s="396"/>
      <c r="J60" s="226" t="s">
        <v>13</v>
      </c>
      <c r="K60" s="226">
        <v>0.2</v>
      </c>
      <c r="L60" s="232">
        <v>577.5</v>
      </c>
      <c r="M60" s="227">
        <f>L60*K60</f>
        <v>115.5</v>
      </c>
    </row>
    <row r="61" spans="2:13" ht="48.75" customHeight="1" x14ac:dyDescent="0.25">
      <c r="B61" s="117"/>
      <c r="C61" s="226" t="s">
        <v>109</v>
      </c>
      <c r="D61" s="226">
        <v>21013</v>
      </c>
      <c r="E61" s="394" t="s">
        <v>141</v>
      </c>
      <c r="F61" s="395"/>
      <c r="G61" s="395"/>
      <c r="H61" s="395"/>
      <c r="I61" s="396"/>
      <c r="J61" s="226" t="s">
        <v>19</v>
      </c>
      <c r="K61" s="226">
        <v>2.5</v>
      </c>
      <c r="L61" s="226">
        <v>74.78</v>
      </c>
      <c r="M61" s="227">
        <v>217.57499999999999</v>
      </c>
    </row>
    <row r="62" spans="2:13" ht="79.5" customHeight="1" x14ac:dyDescent="0.25">
      <c r="B62" s="117"/>
      <c r="C62" s="226" t="s">
        <v>115</v>
      </c>
      <c r="D62" s="275" t="s">
        <v>116</v>
      </c>
      <c r="E62" s="382" t="s">
        <v>117</v>
      </c>
      <c r="F62" s="383"/>
      <c r="G62" s="383"/>
      <c r="H62" s="383"/>
      <c r="I62" s="384"/>
      <c r="J62" s="226" t="s">
        <v>15</v>
      </c>
      <c r="K62" s="226">
        <v>0.01</v>
      </c>
      <c r="L62" s="226">
        <v>406.2</v>
      </c>
      <c r="M62" s="227">
        <v>3.73</v>
      </c>
    </row>
    <row r="63" spans="2:13" x14ac:dyDescent="0.25">
      <c r="B63" s="117"/>
      <c r="C63" s="226" t="s">
        <v>115</v>
      </c>
      <c r="D63" s="230">
        <v>88309</v>
      </c>
      <c r="E63" s="379" t="s">
        <v>137</v>
      </c>
      <c r="F63" s="380"/>
      <c r="G63" s="380"/>
      <c r="H63" s="380"/>
      <c r="I63" s="381"/>
      <c r="J63" s="226" t="s">
        <v>142</v>
      </c>
      <c r="K63" s="226">
        <v>1</v>
      </c>
      <c r="L63" s="226">
        <v>25.27</v>
      </c>
      <c r="M63" s="227">
        <v>22.37</v>
      </c>
    </row>
    <row r="64" spans="2:13" x14ac:dyDescent="0.25">
      <c r="B64" s="117"/>
      <c r="C64" s="226" t="s">
        <v>115</v>
      </c>
      <c r="D64" s="226">
        <v>88316</v>
      </c>
      <c r="E64" s="379" t="s">
        <v>143</v>
      </c>
      <c r="F64" s="380"/>
      <c r="G64" s="380"/>
      <c r="H64" s="380"/>
      <c r="I64" s="381"/>
      <c r="J64" s="226" t="s">
        <v>142</v>
      </c>
      <c r="K64" s="226">
        <v>1</v>
      </c>
      <c r="L64" s="226">
        <v>18.53</v>
      </c>
      <c r="M64" s="226">
        <v>16.21</v>
      </c>
    </row>
    <row r="65" spans="2:13" ht="15.75" x14ac:dyDescent="0.25">
      <c r="B65" s="117"/>
      <c r="C65" s="376"/>
      <c r="D65" s="377"/>
      <c r="E65" s="377"/>
      <c r="F65" s="377"/>
      <c r="G65" s="377"/>
      <c r="H65" s="377"/>
      <c r="I65" s="377"/>
      <c r="J65" s="377"/>
      <c r="K65" s="378"/>
      <c r="L65" s="229" t="s">
        <v>8</v>
      </c>
      <c r="M65" s="231">
        <f>M60+M61+M62+M63+M64</f>
        <v>375.38499999999999</v>
      </c>
    </row>
    <row r="66" spans="2:13" ht="15.75" x14ac:dyDescent="0.25">
      <c r="B66" s="117"/>
      <c r="C66" s="376"/>
      <c r="D66" s="377"/>
      <c r="E66" s="377"/>
      <c r="F66" s="377"/>
      <c r="G66" s="377"/>
      <c r="H66" s="377"/>
      <c r="I66" s="377"/>
      <c r="J66" s="377"/>
      <c r="K66" s="377"/>
      <c r="L66" s="377"/>
      <c r="M66" s="378"/>
    </row>
    <row r="67" spans="2:13" ht="15.75" x14ac:dyDescent="0.25">
      <c r="B67" s="117"/>
      <c r="C67" s="373" t="s">
        <v>147</v>
      </c>
      <c r="D67" s="374"/>
      <c r="E67" s="374"/>
      <c r="F67" s="374"/>
      <c r="G67" s="374"/>
      <c r="H67" s="374"/>
      <c r="I67" s="374"/>
      <c r="J67" s="374"/>
      <c r="K67" s="374"/>
      <c r="L67" s="374"/>
      <c r="M67" s="375"/>
    </row>
    <row r="68" spans="2:13" ht="52.5" customHeight="1" x14ac:dyDescent="0.25">
      <c r="B68" s="117"/>
      <c r="C68" s="123" t="s">
        <v>92</v>
      </c>
      <c r="D68" s="123">
        <v>8</v>
      </c>
      <c r="E68" s="388" t="s">
        <v>188</v>
      </c>
      <c r="F68" s="389"/>
      <c r="G68" s="389"/>
      <c r="H68" s="389"/>
      <c r="I68" s="390"/>
      <c r="J68" s="123" t="s">
        <v>5</v>
      </c>
      <c r="K68" s="261" t="s">
        <v>128</v>
      </c>
      <c r="L68" s="122" t="s">
        <v>107</v>
      </c>
      <c r="M68" s="122" t="s">
        <v>108</v>
      </c>
    </row>
    <row r="69" spans="2:13" ht="33.75" customHeight="1" x14ac:dyDescent="0.25">
      <c r="B69" s="117"/>
      <c r="C69" s="226" t="s">
        <v>109</v>
      </c>
      <c r="D69" s="251">
        <v>34723</v>
      </c>
      <c r="E69" s="394" t="s">
        <v>140</v>
      </c>
      <c r="F69" s="395"/>
      <c r="G69" s="395"/>
      <c r="H69" s="395"/>
      <c r="I69" s="396"/>
      <c r="J69" s="226" t="s">
        <v>13</v>
      </c>
      <c r="K69" s="226">
        <v>0.3</v>
      </c>
      <c r="L69" s="232">
        <v>577.5</v>
      </c>
      <c r="M69" s="227">
        <f>L69*K69</f>
        <v>173.25</v>
      </c>
    </row>
    <row r="70" spans="2:13" ht="50.25" customHeight="1" x14ac:dyDescent="0.25">
      <c r="B70" s="117"/>
      <c r="C70" s="226" t="s">
        <v>109</v>
      </c>
      <c r="D70" s="251">
        <v>21013</v>
      </c>
      <c r="E70" s="394" t="s">
        <v>141</v>
      </c>
      <c r="F70" s="395"/>
      <c r="G70" s="395"/>
      <c r="H70" s="395"/>
      <c r="I70" s="396"/>
      <c r="J70" s="226" t="s">
        <v>19</v>
      </c>
      <c r="K70" s="226">
        <v>2.5</v>
      </c>
      <c r="L70" s="226">
        <v>74.78</v>
      </c>
      <c r="M70" s="227">
        <v>217.57499999999999</v>
      </c>
    </row>
    <row r="71" spans="2:13" ht="30" x14ac:dyDescent="0.25">
      <c r="B71" s="117"/>
      <c r="C71" s="226" t="s">
        <v>115</v>
      </c>
      <c r="D71" s="238" t="s">
        <v>116</v>
      </c>
      <c r="E71" s="382" t="s">
        <v>117</v>
      </c>
      <c r="F71" s="383"/>
      <c r="G71" s="383"/>
      <c r="H71" s="383"/>
      <c r="I71" s="384"/>
      <c r="J71" s="226" t="s">
        <v>15</v>
      </c>
      <c r="K71" s="226">
        <v>0.01</v>
      </c>
      <c r="L71" s="226">
        <v>406.2</v>
      </c>
      <c r="M71" s="227">
        <v>3.73</v>
      </c>
    </row>
    <row r="72" spans="2:13" x14ac:dyDescent="0.25">
      <c r="B72" s="117"/>
      <c r="C72" s="226" t="s">
        <v>115</v>
      </c>
      <c r="D72" s="230">
        <v>88309</v>
      </c>
      <c r="E72" s="379" t="s">
        <v>137</v>
      </c>
      <c r="F72" s="380"/>
      <c r="G72" s="380"/>
      <c r="H72" s="380"/>
      <c r="I72" s="381"/>
      <c r="J72" s="226" t="s">
        <v>142</v>
      </c>
      <c r="K72" s="226">
        <v>1</v>
      </c>
      <c r="L72" s="226">
        <v>25.27</v>
      </c>
      <c r="M72" s="227">
        <v>22.37</v>
      </c>
    </row>
    <row r="73" spans="2:13" x14ac:dyDescent="0.25">
      <c r="B73" s="117"/>
      <c r="C73" s="226" t="s">
        <v>115</v>
      </c>
      <c r="D73" s="226">
        <v>88316</v>
      </c>
      <c r="E73" s="379" t="s">
        <v>143</v>
      </c>
      <c r="F73" s="380"/>
      <c r="G73" s="380"/>
      <c r="H73" s="380"/>
      <c r="I73" s="381"/>
      <c r="J73" s="226" t="s">
        <v>142</v>
      </c>
      <c r="K73" s="226">
        <v>1</v>
      </c>
      <c r="L73" s="226">
        <v>18.53</v>
      </c>
      <c r="M73" s="226">
        <v>16.21</v>
      </c>
    </row>
    <row r="74" spans="2:13" ht="15.75" x14ac:dyDescent="0.25">
      <c r="B74" s="117"/>
      <c r="C74" s="376"/>
      <c r="D74" s="377"/>
      <c r="E74" s="377"/>
      <c r="F74" s="377"/>
      <c r="G74" s="377"/>
      <c r="H74" s="377"/>
      <c r="I74" s="377"/>
      <c r="J74" s="377"/>
      <c r="K74" s="378"/>
      <c r="L74" s="229" t="s">
        <v>8</v>
      </c>
      <c r="M74" s="231">
        <f>M69+M70+M71+M72+M73</f>
        <v>433.13499999999999</v>
      </c>
    </row>
    <row r="75" spans="2:13" ht="15.75" x14ac:dyDescent="0.25">
      <c r="B75" s="117"/>
      <c r="C75" s="376"/>
      <c r="D75" s="377"/>
      <c r="E75" s="377"/>
      <c r="F75" s="377"/>
      <c r="G75" s="377"/>
      <c r="H75" s="377"/>
      <c r="I75" s="377"/>
      <c r="J75" s="377"/>
      <c r="K75" s="377"/>
      <c r="L75" s="377"/>
      <c r="M75" s="378"/>
    </row>
    <row r="76" spans="2:13" ht="15.75" hidden="1" x14ac:dyDescent="0.25">
      <c r="B76" s="117"/>
      <c r="C76" s="373" t="s">
        <v>147</v>
      </c>
      <c r="D76" s="374"/>
      <c r="E76" s="374"/>
      <c r="F76" s="374"/>
      <c r="G76" s="374"/>
      <c r="H76" s="374"/>
      <c r="I76" s="374"/>
      <c r="J76" s="374"/>
      <c r="K76" s="374"/>
      <c r="L76" s="374"/>
      <c r="M76" s="375"/>
    </row>
    <row r="77" spans="2:13" ht="54.75" hidden="1" customHeight="1" x14ac:dyDescent="0.25">
      <c r="B77" s="117"/>
      <c r="C77" s="123" t="s">
        <v>92</v>
      </c>
      <c r="D77" s="123">
        <v>9</v>
      </c>
      <c r="E77" s="388" t="s">
        <v>144</v>
      </c>
      <c r="F77" s="389"/>
      <c r="G77" s="389"/>
      <c r="H77" s="389"/>
      <c r="I77" s="390"/>
      <c r="J77" s="123" t="s">
        <v>5</v>
      </c>
      <c r="K77" s="261" t="s">
        <v>128</v>
      </c>
      <c r="L77" s="122" t="s">
        <v>107</v>
      </c>
      <c r="M77" s="122" t="s">
        <v>108</v>
      </c>
    </row>
    <row r="78" spans="2:13" hidden="1" x14ac:dyDescent="0.25">
      <c r="B78" s="117"/>
      <c r="C78" s="226" t="s">
        <v>115</v>
      </c>
      <c r="D78" s="226">
        <v>34723</v>
      </c>
      <c r="E78" s="385" t="s">
        <v>140</v>
      </c>
      <c r="F78" s="386"/>
      <c r="G78" s="386"/>
      <c r="H78" s="386"/>
      <c r="I78" s="387"/>
      <c r="J78" s="226" t="s">
        <v>13</v>
      </c>
      <c r="K78" s="226">
        <v>0.35</v>
      </c>
      <c r="L78" s="232">
        <v>1108.81</v>
      </c>
      <c r="M78" s="227">
        <v>388.08349999999996</v>
      </c>
    </row>
    <row r="79" spans="2:13" hidden="1" x14ac:dyDescent="0.25">
      <c r="B79" s="117"/>
      <c r="C79" s="226" t="s">
        <v>115</v>
      </c>
      <c r="D79" s="226">
        <v>21013</v>
      </c>
      <c r="E79" s="385" t="s">
        <v>141</v>
      </c>
      <c r="F79" s="386"/>
      <c r="G79" s="386"/>
      <c r="H79" s="386"/>
      <c r="I79" s="387"/>
      <c r="J79" s="226" t="s">
        <v>19</v>
      </c>
      <c r="K79" s="226">
        <v>2.5</v>
      </c>
      <c r="L79" s="226">
        <v>87.03</v>
      </c>
      <c r="M79" s="227">
        <v>217.57499999999999</v>
      </c>
    </row>
    <row r="80" spans="2:13" ht="30" hidden="1" x14ac:dyDescent="0.25">
      <c r="B80" s="117"/>
      <c r="C80" s="226" t="s">
        <v>115</v>
      </c>
      <c r="D80" s="238" t="s">
        <v>116</v>
      </c>
      <c r="E80" s="382" t="s">
        <v>117</v>
      </c>
      <c r="F80" s="383"/>
      <c r="G80" s="383"/>
      <c r="H80" s="383"/>
      <c r="I80" s="384"/>
      <c r="J80" s="226" t="s">
        <v>15</v>
      </c>
      <c r="K80" s="226">
        <v>0.01</v>
      </c>
      <c r="L80" s="226">
        <v>406.2</v>
      </c>
      <c r="M80" s="227">
        <v>3.73</v>
      </c>
    </row>
    <row r="81" spans="2:13" hidden="1" x14ac:dyDescent="0.25">
      <c r="B81" s="117"/>
      <c r="C81" s="226" t="s">
        <v>115</v>
      </c>
      <c r="D81" s="230">
        <v>88309</v>
      </c>
      <c r="E81" s="379" t="s">
        <v>137</v>
      </c>
      <c r="F81" s="380"/>
      <c r="G81" s="380"/>
      <c r="H81" s="380"/>
      <c r="I81" s="381"/>
      <c r="J81" s="226" t="s">
        <v>142</v>
      </c>
      <c r="K81" s="226">
        <v>1</v>
      </c>
      <c r="L81" s="226">
        <v>25.27</v>
      </c>
      <c r="M81" s="227">
        <v>22.37</v>
      </c>
    </row>
    <row r="82" spans="2:13" hidden="1" x14ac:dyDescent="0.25">
      <c r="B82" s="117"/>
      <c r="C82" s="226" t="s">
        <v>115</v>
      </c>
      <c r="D82" s="226">
        <v>88316</v>
      </c>
      <c r="E82" s="379" t="s">
        <v>143</v>
      </c>
      <c r="F82" s="380"/>
      <c r="G82" s="380"/>
      <c r="H82" s="380"/>
      <c r="I82" s="381"/>
      <c r="J82" s="226" t="s">
        <v>142</v>
      </c>
      <c r="K82" s="226">
        <v>1</v>
      </c>
      <c r="L82" s="226">
        <v>18.53</v>
      </c>
      <c r="M82" s="226">
        <v>16.21</v>
      </c>
    </row>
    <row r="83" spans="2:13" ht="15.75" hidden="1" x14ac:dyDescent="0.25">
      <c r="B83" s="117"/>
      <c r="C83" s="376"/>
      <c r="D83" s="377"/>
      <c r="E83" s="377"/>
      <c r="F83" s="377"/>
      <c r="G83" s="377"/>
      <c r="H83" s="377"/>
      <c r="I83" s="377"/>
      <c r="J83" s="377"/>
      <c r="K83" s="378"/>
      <c r="L83" s="229" t="s">
        <v>8</v>
      </c>
      <c r="M83" s="231">
        <v>647.96850000000006</v>
      </c>
    </row>
    <row r="84" spans="2:13" ht="15.75" hidden="1" x14ac:dyDescent="0.25">
      <c r="B84" s="117"/>
      <c r="C84" s="376"/>
      <c r="D84" s="377"/>
      <c r="E84" s="377"/>
      <c r="F84" s="377"/>
      <c r="G84" s="377"/>
      <c r="H84" s="377"/>
      <c r="I84" s="377"/>
      <c r="J84" s="377"/>
      <c r="K84" s="377"/>
      <c r="L84" s="377"/>
      <c r="M84" s="378"/>
    </row>
    <row r="85" spans="2:13" ht="15.75" hidden="1" x14ac:dyDescent="0.25">
      <c r="B85" s="117"/>
      <c r="C85" s="373" t="s">
        <v>147</v>
      </c>
      <c r="D85" s="374"/>
      <c r="E85" s="374"/>
      <c r="F85" s="374"/>
      <c r="G85" s="374"/>
      <c r="H85" s="374"/>
      <c r="I85" s="374"/>
      <c r="J85" s="374"/>
      <c r="K85" s="374"/>
      <c r="L85" s="374"/>
      <c r="M85" s="375"/>
    </row>
    <row r="86" spans="2:13" ht="70.5" hidden="1" customHeight="1" x14ac:dyDescent="0.25">
      <c r="B86" s="117"/>
      <c r="C86" s="123" t="s">
        <v>92</v>
      </c>
      <c r="D86" s="123">
        <v>10</v>
      </c>
      <c r="E86" s="388" t="s">
        <v>145</v>
      </c>
      <c r="F86" s="389"/>
      <c r="G86" s="389"/>
      <c r="H86" s="389"/>
      <c r="I86" s="390"/>
      <c r="J86" s="123" t="s">
        <v>5</v>
      </c>
      <c r="K86" s="261" t="s">
        <v>128</v>
      </c>
      <c r="L86" s="122" t="s">
        <v>107</v>
      </c>
      <c r="M86" s="122" t="s">
        <v>108</v>
      </c>
    </row>
    <row r="87" spans="2:13" hidden="1" x14ac:dyDescent="0.25">
      <c r="B87" s="117"/>
      <c r="C87" s="226" t="s">
        <v>115</v>
      </c>
      <c r="D87" s="226">
        <v>34723</v>
      </c>
      <c r="E87" s="385" t="s">
        <v>140</v>
      </c>
      <c r="F87" s="386"/>
      <c r="G87" s="386"/>
      <c r="H87" s="386"/>
      <c r="I87" s="387"/>
      <c r="J87" s="226" t="s">
        <v>13</v>
      </c>
      <c r="K87" s="226">
        <v>0.125</v>
      </c>
      <c r="L87" s="232">
        <v>1108.81</v>
      </c>
      <c r="M87" s="227">
        <v>138.60124999999999</v>
      </c>
    </row>
    <row r="88" spans="2:13" hidden="1" x14ac:dyDescent="0.25">
      <c r="B88" s="117"/>
      <c r="C88" s="226" t="s">
        <v>115</v>
      </c>
      <c r="D88" s="226">
        <v>21013</v>
      </c>
      <c r="E88" s="385" t="s">
        <v>141</v>
      </c>
      <c r="F88" s="386"/>
      <c r="G88" s="386"/>
      <c r="H88" s="386"/>
      <c r="I88" s="387"/>
      <c r="J88" s="226" t="s">
        <v>19</v>
      </c>
      <c r="K88" s="226">
        <v>2.5</v>
      </c>
      <c r="L88" s="226">
        <v>87.03</v>
      </c>
      <c r="M88" s="227">
        <v>217.57499999999999</v>
      </c>
    </row>
    <row r="89" spans="2:13" ht="30" hidden="1" x14ac:dyDescent="0.25">
      <c r="B89" s="117"/>
      <c r="C89" s="226" t="s">
        <v>115</v>
      </c>
      <c r="D89" s="238" t="s">
        <v>116</v>
      </c>
      <c r="E89" s="382" t="s">
        <v>117</v>
      </c>
      <c r="F89" s="383"/>
      <c r="G89" s="383"/>
      <c r="H89" s="383"/>
      <c r="I89" s="384"/>
      <c r="J89" s="226" t="s">
        <v>15</v>
      </c>
      <c r="K89" s="226">
        <v>0.01</v>
      </c>
      <c r="L89" s="226">
        <v>406.2</v>
      </c>
      <c r="M89" s="227">
        <v>3.73</v>
      </c>
    </row>
    <row r="90" spans="2:13" hidden="1" x14ac:dyDescent="0.25">
      <c r="B90" s="117"/>
      <c r="C90" s="226" t="s">
        <v>115</v>
      </c>
      <c r="D90" s="230">
        <v>88309</v>
      </c>
      <c r="E90" s="379" t="s">
        <v>137</v>
      </c>
      <c r="F90" s="380"/>
      <c r="G90" s="380"/>
      <c r="H90" s="380"/>
      <c r="I90" s="381"/>
      <c r="J90" s="226" t="s">
        <v>142</v>
      </c>
      <c r="K90" s="226">
        <v>1</v>
      </c>
      <c r="L90" s="226">
        <v>25.27</v>
      </c>
      <c r="M90" s="227">
        <v>22.37</v>
      </c>
    </row>
    <row r="91" spans="2:13" hidden="1" x14ac:dyDescent="0.25">
      <c r="B91" s="117"/>
      <c r="C91" s="226" t="s">
        <v>115</v>
      </c>
      <c r="D91" s="226">
        <v>88316</v>
      </c>
      <c r="E91" s="379" t="s">
        <v>143</v>
      </c>
      <c r="F91" s="380"/>
      <c r="G91" s="380"/>
      <c r="H91" s="380"/>
      <c r="I91" s="381"/>
      <c r="J91" s="226" t="s">
        <v>142</v>
      </c>
      <c r="K91" s="226">
        <v>1</v>
      </c>
      <c r="L91" s="226">
        <v>18.53</v>
      </c>
      <c r="M91" s="226">
        <v>16.21</v>
      </c>
    </row>
    <row r="92" spans="2:13" ht="15.75" hidden="1" x14ac:dyDescent="0.25">
      <c r="B92" s="117"/>
      <c r="C92" s="376"/>
      <c r="D92" s="377"/>
      <c r="E92" s="377"/>
      <c r="F92" s="377"/>
      <c r="G92" s="377"/>
      <c r="H92" s="377"/>
      <c r="I92" s="377"/>
      <c r="J92" s="377"/>
      <c r="K92" s="378"/>
      <c r="L92" s="229" t="s">
        <v>8</v>
      </c>
      <c r="M92" s="231">
        <v>398.48624999999998</v>
      </c>
    </row>
    <row r="93" spans="2:13" ht="15.75" hidden="1" x14ac:dyDescent="0.25">
      <c r="B93" s="117"/>
      <c r="C93" s="376"/>
      <c r="D93" s="377"/>
      <c r="E93" s="377"/>
      <c r="F93" s="377"/>
      <c r="G93" s="377"/>
      <c r="H93" s="377"/>
      <c r="I93" s="377"/>
      <c r="J93" s="377"/>
      <c r="K93" s="377"/>
      <c r="L93" s="377"/>
      <c r="M93" s="378"/>
    </row>
    <row r="94" spans="2:13" ht="15.75" hidden="1" x14ac:dyDescent="0.25">
      <c r="B94" s="117"/>
      <c r="C94" s="373" t="s">
        <v>147</v>
      </c>
      <c r="D94" s="374"/>
      <c r="E94" s="374"/>
      <c r="F94" s="374"/>
      <c r="G94" s="374"/>
      <c r="H94" s="374"/>
      <c r="I94" s="374"/>
      <c r="J94" s="374"/>
      <c r="K94" s="374"/>
      <c r="L94" s="374"/>
      <c r="M94" s="375"/>
    </row>
    <row r="95" spans="2:13" ht="25.5" hidden="1" x14ac:dyDescent="0.25">
      <c r="B95" s="117"/>
      <c r="C95" s="123" t="s">
        <v>92</v>
      </c>
      <c r="D95" s="123">
        <v>11</v>
      </c>
      <c r="E95" s="391" t="s">
        <v>146</v>
      </c>
      <c r="F95" s="392"/>
      <c r="G95" s="392"/>
      <c r="H95" s="392"/>
      <c r="I95" s="393"/>
      <c r="J95" s="123" t="s">
        <v>5</v>
      </c>
      <c r="K95" s="123" t="s">
        <v>160</v>
      </c>
      <c r="L95" s="122" t="s">
        <v>107</v>
      </c>
      <c r="M95" s="122" t="s">
        <v>108</v>
      </c>
    </row>
    <row r="96" spans="2:13" hidden="1" x14ac:dyDescent="0.25">
      <c r="B96" s="117"/>
      <c r="C96" s="226" t="s">
        <v>115</v>
      </c>
      <c r="D96" s="230">
        <v>88316</v>
      </c>
      <c r="E96" s="382" t="s">
        <v>121</v>
      </c>
      <c r="F96" s="383"/>
      <c r="G96" s="383"/>
      <c r="H96" s="383"/>
      <c r="I96" s="384"/>
      <c r="J96" s="226" t="s">
        <v>120</v>
      </c>
      <c r="K96" s="241">
        <v>0.1</v>
      </c>
      <c r="L96" s="226">
        <v>18.53</v>
      </c>
      <c r="M96" s="226">
        <v>1.62</v>
      </c>
    </row>
    <row r="97" spans="2:13" ht="15.75" hidden="1" x14ac:dyDescent="0.25">
      <c r="B97" s="117"/>
      <c r="C97" s="242"/>
      <c r="D97" s="243"/>
      <c r="E97" s="243"/>
      <c r="F97" s="243"/>
      <c r="G97" s="243"/>
      <c r="H97" s="243"/>
      <c r="I97" s="243"/>
      <c r="J97" s="253"/>
      <c r="K97" s="243"/>
      <c r="L97" s="244" t="s">
        <v>122</v>
      </c>
      <c r="M97" s="244">
        <v>1.62</v>
      </c>
    </row>
    <row r="98" spans="2:13" ht="15.75" x14ac:dyDescent="0.25">
      <c r="B98" s="117"/>
      <c r="C98" s="245"/>
      <c r="D98" s="245"/>
      <c r="E98" s="245"/>
      <c r="F98" s="245"/>
      <c r="G98" s="245"/>
      <c r="H98" s="245"/>
      <c r="I98" s="245"/>
      <c r="J98" s="254"/>
      <c r="K98" s="245"/>
      <c r="L98" s="246"/>
      <c r="M98" s="246"/>
    </row>
    <row r="99" spans="2:13" ht="15.75" x14ac:dyDescent="0.25">
      <c r="B99" s="117"/>
      <c r="C99" s="245"/>
      <c r="D99" s="245"/>
      <c r="E99" s="245"/>
      <c r="F99" s="245"/>
      <c r="G99" s="245"/>
      <c r="H99" s="245"/>
      <c r="I99" s="245"/>
      <c r="J99" s="254"/>
      <c r="K99" s="245"/>
      <c r="L99" s="246"/>
      <c r="M99" s="246"/>
    </row>
    <row r="100" spans="2:13" ht="15.75" x14ac:dyDescent="0.25">
      <c r="B100" s="117"/>
      <c r="C100" s="245"/>
      <c r="D100" s="245"/>
      <c r="E100" s="245"/>
      <c r="F100" s="245"/>
      <c r="G100" s="245"/>
      <c r="H100" s="245"/>
      <c r="I100" s="245"/>
      <c r="J100" s="254"/>
      <c r="K100" s="245"/>
      <c r="L100" s="246"/>
      <c r="M100" s="246"/>
    </row>
    <row r="101" spans="2:13" ht="15.75" x14ac:dyDescent="0.25">
      <c r="B101" s="117"/>
      <c r="C101" s="245"/>
      <c r="D101" s="245"/>
      <c r="E101" s="245"/>
      <c r="F101" s="245"/>
      <c r="G101" s="245"/>
      <c r="H101" s="245"/>
      <c r="I101" s="245"/>
      <c r="J101" s="254"/>
      <c r="K101" s="245"/>
      <c r="L101" s="246"/>
      <c r="M101" s="246"/>
    </row>
    <row r="102" spans="2:13" s="124" customFormat="1" ht="15.75" x14ac:dyDescent="0.25">
      <c r="C102" s="245"/>
      <c r="D102" s="245"/>
      <c r="E102" s="245"/>
      <c r="F102" s="245"/>
      <c r="G102" s="245"/>
      <c r="H102" s="245"/>
      <c r="I102" s="245"/>
      <c r="J102" s="254"/>
      <c r="K102" s="245"/>
      <c r="L102" s="246"/>
      <c r="M102" s="246"/>
    </row>
    <row r="103" spans="2:13" s="124" customFormat="1" ht="15.75" x14ac:dyDescent="0.25">
      <c r="C103" s="245"/>
      <c r="D103" s="245"/>
      <c r="E103" s="245"/>
      <c r="F103" s="245"/>
      <c r="G103" s="245"/>
      <c r="H103" s="245"/>
      <c r="I103" s="245"/>
      <c r="J103" s="254"/>
      <c r="K103" s="245"/>
      <c r="L103" s="246"/>
      <c r="M103" s="246"/>
    </row>
    <row r="104" spans="2:13" s="124" customFormat="1" ht="15.75" x14ac:dyDescent="0.25">
      <c r="C104" s="245"/>
      <c r="D104" s="245"/>
      <c r="E104" s="245"/>
      <c r="F104" s="245"/>
      <c r="G104" s="245"/>
      <c r="H104" s="245"/>
      <c r="I104" s="245"/>
      <c r="J104" s="254"/>
      <c r="K104" s="245"/>
      <c r="L104" s="246"/>
      <c r="M104" s="246"/>
    </row>
    <row r="105" spans="2:13" ht="15.75" x14ac:dyDescent="0.25">
      <c r="B105" s="117"/>
      <c r="C105" s="245"/>
      <c r="D105" s="245"/>
      <c r="E105" s="245"/>
      <c r="F105" s="245"/>
      <c r="G105" s="245"/>
      <c r="H105" s="245"/>
      <c r="I105" s="245"/>
      <c r="J105" s="254"/>
      <c r="K105" s="245"/>
      <c r="L105" s="246"/>
      <c r="M105" s="246"/>
    </row>
    <row r="106" spans="2:13" ht="15.75" x14ac:dyDescent="0.25">
      <c r="B106" s="117"/>
      <c r="C106" s="245"/>
      <c r="D106" s="245"/>
      <c r="E106" s="245"/>
      <c r="F106" s="245"/>
      <c r="G106" s="245"/>
      <c r="H106" s="245"/>
      <c r="I106" s="245"/>
      <c r="J106" s="254"/>
      <c r="K106" s="245"/>
      <c r="L106" s="246"/>
      <c r="M106" s="246"/>
    </row>
    <row r="107" spans="2:13" ht="15.75" x14ac:dyDescent="0.25">
      <c r="B107" s="117"/>
      <c r="C107" s="245"/>
      <c r="D107" s="245"/>
      <c r="E107" s="245"/>
      <c r="F107" s="245"/>
      <c r="G107" s="245"/>
      <c r="H107" s="245"/>
      <c r="I107" s="245"/>
      <c r="J107" s="254"/>
      <c r="K107" s="245"/>
      <c r="L107" s="246"/>
      <c r="M107" s="246"/>
    </row>
    <row r="108" spans="2:13" ht="18.75" x14ac:dyDescent="0.3">
      <c r="B108" s="117"/>
      <c r="C108" s="124"/>
      <c r="D108" s="233"/>
      <c r="E108" s="234" t="s">
        <v>26</v>
      </c>
      <c r="F108" s="234"/>
      <c r="G108" s="128"/>
      <c r="H108" s="124"/>
      <c r="I108" s="124"/>
      <c r="J108" s="124"/>
      <c r="K108" s="124"/>
      <c r="L108" s="124"/>
      <c r="M108" s="124"/>
    </row>
    <row r="109" spans="2:13" ht="18.75" x14ac:dyDescent="0.3">
      <c r="B109" s="117"/>
      <c r="C109" s="124"/>
      <c r="D109" s="233"/>
      <c r="E109" s="235" t="s">
        <v>27</v>
      </c>
      <c r="F109" s="234"/>
      <c r="G109" s="124"/>
      <c r="H109" s="124"/>
      <c r="I109" s="124"/>
      <c r="J109" s="124"/>
      <c r="K109" s="124"/>
      <c r="L109" s="124"/>
      <c r="M109" s="124"/>
    </row>
    <row r="110" spans="2:13" ht="18.75" x14ac:dyDescent="0.3">
      <c r="B110" s="117"/>
      <c r="C110" s="124"/>
      <c r="D110" s="233"/>
      <c r="E110" s="236" t="s">
        <v>35</v>
      </c>
      <c r="F110" s="234"/>
      <c r="G110" s="124"/>
      <c r="H110" s="124"/>
      <c r="I110" s="124"/>
      <c r="J110" s="124"/>
      <c r="K110" s="124"/>
      <c r="L110" s="124"/>
      <c r="M110" s="124"/>
    </row>
    <row r="111" spans="2:13" ht="18.75" x14ac:dyDescent="0.3">
      <c r="B111" s="117"/>
      <c r="C111" s="124"/>
      <c r="D111" s="233"/>
      <c r="E111" s="237" t="s">
        <v>36</v>
      </c>
      <c r="F111" s="233"/>
      <c r="G111" s="124"/>
      <c r="H111" s="124"/>
      <c r="I111" s="124"/>
      <c r="J111" s="124"/>
      <c r="K111" s="124"/>
      <c r="L111" s="124"/>
      <c r="M111" s="124"/>
    </row>
    <row r="112" spans="2:13" ht="18.75" x14ac:dyDescent="0.3">
      <c r="B112" s="117"/>
      <c r="C112" s="124"/>
      <c r="D112" s="233"/>
      <c r="E112" s="233"/>
      <c r="F112" s="233"/>
      <c r="G112" s="124"/>
      <c r="H112" s="124"/>
      <c r="I112" s="124"/>
      <c r="J112" s="124"/>
      <c r="K112" s="124"/>
      <c r="L112" s="124"/>
      <c r="M112" s="124"/>
    </row>
  </sheetData>
  <mergeCells count="89">
    <mergeCell ref="C50:M50"/>
    <mergeCell ref="E36:I36"/>
    <mergeCell ref="E37:I37"/>
    <mergeCell ref="E22:I22"/>
    <mergeCell ref="E43:I43"/>
    <mergeCell ref="C35:M35"/>
    <mergeCell ref="C39:K39"/>
    <mergeCell ref="C40:M40"/>
    <mergeCell ref="C23:K23"/>
    <mergeCell ref="C2:M7"/>
    <mergeCell ref="C8:M8"/>
    <mergeCell ref="C14:M14"/>
    <mergeCell ref="E21:I21"/>
    <mergeCell ref="C9:M9"/>
    <mergeCell ref="E18:I18"/>
    <mergeCell ref="E17:I17"/>
    <mergeCell ref="E16:I16"/>
    <mergeCell ref="E15:I15"/>
    <mergeCell ref="C10:M10"/>
    <mergeCell ref="C12:M12"/>
    <mergeCell ref="C11:M11"/>
    <mergeCell ref="C13:M13"/>
    <mergeCell ref="E20:I20"/>
    <mergeCell ref="E19:I19"/>
    <mergeCell ref="E59:I59"/>
    <mergeCell ref="E42:I42"/>
    <mergeCell ref="E55:I55"/>
    <mergeCell ref="E54:I54"/>
    <mergeCell ref="E53:I53"/>
    <mergeCell ref="C57:M57"/>
    <mergeCell ref="C56:K56"/>
    <mergeCell ref="E44:I44"/>
    <mergeCell ref="E45:I45"/>
    <mergeCell ref="C58:M58"/>
    <mergeCell ref="E52:I52"/>
    <mergeCell ref="E46:I46"/>
    <mergeCell ref="E47:I47"/>
    <mergeCell ref="C48:K48"/>
    <mergeCell ref="C49:M49"/>
    <mergeCell ref="E51:I51"/>
    <mergeCell ref="C75:M75"/>
    <mergeCell ref="C66:M66"/>
    <mergeCell ref="E69:I69"/>
    <mergeCell ref="E70:I70"/>
    <mergeCell ref="C25:M25"/>
    <mergeCell ref="E26:I26"/>
    <mergeCell ref="E27:I27"/>
    <mergeCell ref="C28:K28"/>
    <mergeCell ref="C29:M29"/>
    <mergeCell ref="C30:M30"/>
    <mergeCell ref="E31:I31"/>
    <mergeCell ref="E32:I32"/>
    <mergeCell ref="C33:K33"/>
    <mergeCell ref="C34:M34"/>
    <mergeCell ref="E38:I38"/>
    <mergeCell ref="C41:M41"/>
    <mergeCell ref="E60:I60"/>
    <mergeCell ref="E71:I71"/>
    <mergeCell ref="E72:I72"/>
    <mergeCell ref="E73:I73"/>
    <mergeCell ref="C74:K74"/>
    <mergeCell ref="E63:I63"/>
    <mergeCell ref="E64:I64"/>
    <mergeCell ref="E62:I62"/>
    <mergeCell ref="E61:I61"/>
    <mergeCell ref="C65:K65"/>
    <mergeCell ref="C67:M67"/>
    <mergeCell ref="E68:I68"/>
    <mergeCell ref="E96:I96"/>
    <mergeCell ref="E95:I95"/>
    <mergeCell ref="C93:M93"/>
    <mergeCell ref="C92:K92"/>
    <mergeCell ref="E91:I91"/>
    <mergeCell ref="C94:M94"/>
    <mergeCell ref="E90:I90"/>
    <mergeCell ref="E89:I89"/>
    <mergeCell ref="E88:I88"/>
    <mergeCell ref="E87:I87"/>
    <mergeCell ref="E86:I86"/>
    <mergeCell ref="C85:M85"/>
    <mergeCell ref="C84:M84"/>
    <mergeCell ref="C83:K83"/>
    <mergeCell ref="E82:I82"/>
    <mergeCell ref="C76:M76"/>
    <mergeCell ref="E81:I81"/>
    <mergeCell ref="E80:I80"/>
    <mergeCell ref="E79:I79"/>
    <mergeCell ref="E78:I78"/>
    <mergeCell ref="E77:I77"/>
  </mergeCells>
  <pageMargins left="0.511811024" right="0.511811024" top="0.78740157499999996" bottom="0.78740157499999996" header="0.31496062000000002" footer="0.31496062000000002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5121" r:id="rId4">
          <objectPr defaultSize="0" autoPict="0" r:id="rId5">
            <anchor moveWithCells="1" sizeWithCells="1">
              <from>
                <xdr:col>1</xdr:col>
                <xdr:colOff>0</xdr:colOff>
                <xdr:row>3</xdr:row>
                <xdr:rowOff>57150</xdr:rowOff>
              </from>
              <to>
                <xdr:col>1</xdr:col>
                <xdr:colOff>0</xdr:colOff>
                <xdr:row>8</xdr:row>
                <xdr:rowOff>114300</xdr:rowOff>
              </to>
            </anchor>
          </objectPr>
        </oleObject>
      </mc:Choice>
      <mc:Fallback>
        <oleObject progId="PBrush" shapeId="5121" r:id="rId4"/>
      </mc:Fallback>
    </mc:AlternateContent>
    <mc:AlternateContent xmlns:mc="http://schemas.openxmlformats.org/markup-compatibility/2006">
      <mc:Choice Requires="x14">
        <oleObject progId="PBrush" shapeId="5122" r:id="rId6">
          <objectPr defaultSize="0" autoPict="0" r:id="rId5">
            <anchor moveWithCells="1" sizeWithCells="1">
              <from>
                <xdr:col>2</xdr:col>
                <xdr:colOff>676275</xdr:colOff>
                <xdr:row>1</xdr:row>
                <xdr:rowOff>133350</xdr:rowOff>
              </from>
              <to>
                <xdr:col>3</xdr:col>
                <xdr:colOff>561975</xdr:colOff>
                <xdr:row>6</xdr:row>
                <xdr:rowOff>123825</xdr:rowOff>
              </to>
            </anchor>
          </objectPr>
        </oleObject>
      </mc:Choice>
      <mc:Fallback>
        <oleObject progId="PBrush" shapeId="512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L46"/>
  <sheetViews>
    <sheetView topLeftCell="A24" workbookViewId="0">
      <selection activeCell="J38" sqref="J38"/>
    </sheetView>
  </sheetViews>
  <sheetFormatPr defaultColWidth="9.140625" defaultRowHeight="15" x14ac:dyDescent="0.25"/>
  <cols>
    <col min="1" max="1" width="2.140625" style="124" customWidth="1"/>
    <col min="2" max="2" width="7.7109375" style="124" customWidth="1"/>
    <col min="3" max="3" width="15.28515625" style="124" customWidth="1"/>
    <col min="4" max="4" width="52.28515625" style="124" customWidth="1"/>
    <col min="5" max="5" width="11.42578125" style="124" customWidth="1"/>
    <col min="6" max="6" width="11.85546875" style="219" customWidth="1"/>
    <col min="7" max="7" width="10.7109375" style="124" customWidth="1"/>
    <col min="8" max="8" width="11.7109375" style="124" customWidth="1"/>
    <col min="9" max="9" width="16.5703125" style="124" customWidth="1"/>
    <col min="10" max="10" width="23.5703125" style="124" customWidth="1"/>
    <col min="11" max="11" width="9.140625" style="124"/>
    <col min="12" max="12" width="11.7109375" style="124" bestFit="1" customWidth="1"/>
    <col min="13" max="16384" width="9.140625" style="124"/>
  </cols>
  <sheetData>
    <row r="1" spans="2:10" ht="17.25" customHeight="1" thickBot="1" x14ac:dyDescent="0.3"/>
    <row r="2" spans="2:10" ht="64.5" customHeight="1" x14ac:dyDescent="0.25">
      <c r="B2" s="309"/>
      <c r="C2" s="310"/>
      <c r="D2" s="310"/>
      <c r="E2" s="310"/>
      <c r="F2" s="310"/>
      <c r="G2" s="310"/>
      <c r="H2" s="310"/>
      <c r="I2" s="311"/>
    </row>
    <row r="3" spans="2:10" ht="52.5" customHeight="1" thickBot="1" x14ac:dyDescent="0.3">
      <c r="B3" s="312"/>
      <c r="C3" s="313"/>
      <c r="D3" s="313"/>
      <c r="E3" s="313"/>
      <c r="F3" s="313"/>
      <c r="G3" s="313"/>
      <c r="H3" s="313"/>
      <c r="I3" s="314"/>
    </row>
    <row r="4" spans="2:10" ht="29.25" customHeight="1" thickBot="1" x14ac:dyDescent="0.3">
      <c r="B4" s="306" t="s">
        <v>0</v>
      </c>
      <c r="C4" s="307"/>
      <c r="D4" s="307"/>
      <c r="E4" s="307"/>
      <c r="F4" s="307"/>
      <c r="G4" s="307"/>
      <c r="H4" s="307"/>
      <c r="I4" s="308"/>
    </row>
    <row r="5" spans="2:10" ht="21.75" customHeight="1" x14ac:dyDescent="0.25">
      <c r="B5" s="317" t="s">
        <v>69</v>
      </c>
      <c r="C5" s="318"/>
      <c r="D5" s="318"/>
      <c r="E5" s="318"/>
      <c r="F5" s="318"/>
      <c r="G5" s="318"/>
      <c r="H5" s="318"/>
      <c r="I5" s="185" t="s">
        <v>204</v>
      </c>
    </row>
    <row r="6" spans="2:10" ht="37.5" customHeight="1" x14ac:dyDescent="0.25">
      <c r="B6" s="322" t="s">
        <v>179</v>
      </c>
      <c r="C6" s="323"/>
      <c r="D6" s="323"/>
      <c r="E6" s="323"/>
      <c r="F6" s="323"/>
      <c r="G6" s="323"/>
      <c r="H6" s="324"/>
      <c r="I6" s="179">
        <v>1.3071999999999999</v>
      </c>
    </row>
    <row r="7" spans="2:10" ht="22.5" customHeight="1" thickBot="1" x14ac:dyDescent="0.3">
      <c r="B7" s="319" t="s">
        <v>157</v>
      </c>
      <c r="C7" s="320"/>
      <c r="D7" s="320"/>
      <c r="E7" s="320"/>
      <c r="F7" s="320"/>
      <c r="G7" s="321"/>
      <c r="H7" s="182" t="s">
        <v>1</v>
      </c>
      <c r="I7" s="183">
        <v>1.3071999999999999</v>
      </c>
    </row>
    <row r="8" spans="2:10" ht="30.75" customHeight="1" thickBot="1" x14ac:dyDescent="0.3">
      <c r="B8" s="184" t="s">
        <v>2</v>
      </c>
      <c r="C8" s="184" t="s">
        <v>3</v>
      </c>
      <c r="D8" s="184" t="s">
        <v>4</v>
      </c>
      <c r="E8" s="184" t="s">
        <v>5</v>
      </c>
      <c r="F8" s="220" t="s">
        <v>160</v>
      </c>
      <c r="G8" s="180" t="s">
        <v>6</v>
      </c>
      <c r="H8" s="180" t="s">
        <v>7</v>
      </c>
      <c r="I8" s="195" t="s">
        <v>8</v>
      </c>
    </row>
    <row r="9" spans="2:10" ht="25.5" customHeight="1" thickBot="1" x14ac:dyDescent="0.3">
      <c r="B9" s="256">
        <v>1</v>
      </c>
      <c r="C9" s="256"/>
      <c r="D9" s="113" t="s">
        <v>93</v>
      </c>
      <c r="E9" s="256"/>
      <c r="F9" s="111"/>
      <c r="G9" s="112"/>
      <c r="H9" s="112"/>
      <c r="I9" s="198">
        <f>I10</f>
        <v>6460.9144319999996</v>
      </c>
    </row>
    <row r="10" spans="2:10" ht="40.5" customHeight="1" thickBot="1" x14ac:dyDescent="0.3">
      <c r="B10" s="184"/>
      <c r="C10" s="116">
        <v>90777</v>
      </c>
      <c r="D10" s="114" t="s">
        <v>94</v>
      </c>
      <c r="E10" s="115" t="s">
        <v>95</v>
      </c>
      <c r="F10" s="264">
        <v>48</v>
      </c>
      <c r="G10" s="121">
        <v>102.97</v>
      </c>
      <c r="H10" s="262">
        <f>G10*I7</f>
        <v>134.602384</v>
      </c>
      <c r="I10" s="263">
        <f>H10*F10</f>
        <v>6460.9144319999996</v>
      </c>
    </row>
    <row r="11" spans="2:10" ht="21" customHeight="1" thickBot="1" x14ac:dyDescent="0.3">
      <c r="B11" s="181">
        <v>2</v>
      </c>
      <c r="C11" s="186"/>
      <c r="D11" s="196" t="s">
        <v>57</v>
      </c>
      <c r="E11" s="187"/>
      <c r="F11" s="197"/>
      <c r="G11" s="315" t="s">
        <v>9</v>
      </c>
      <c r="H11" s="315"/>
      <c r="I11" s="198">
        <f>I12+I13+I14+I15</f>
        <v>11688.995079839999</v>
      </c>
      <c r="J11" s="141"/>
    </row>
    <row r="12" spans="2:10" ht="53.25" customHeight="1" thickBot="1" x14ac:dyDescent="0.3">
      <c r="B12" s="190" t="s">
        <v>10</v>
      </c>
      <c r="C12" s="192" t="s">
        <v>151</v>
      </c>
      <c r="D12" s="199" t="s">
        <v>96</v>
      </c>
      <c r="E12" s="190" t="s">
        <v>5</v>
      </c>
      <c r="F12" s="200">
        <v>1</v>
      </c>
      <c r="G12" s="200">
        <f>COMPOSIÇÕES!M23</f>
        <v>1228.3296999999998</v>
      </c>
      <c r="H12" s="200">
        <f>G12*I6</f>
        <v>1605.6725838399996</v>
      </c>
      <c r="I12" s="201">
        <f>H12*F12</f>
        <v>1605.6725838399996</v>
      </c>
    </row>
    <row r="13" spans="2:10" ht="50.25" customHeight="1" thickBot="1" x14ac:dyDescent="0.3">
      <c r="B13" s="190" t="s">
        <v>99</v>
      </c>
      <c r="C13" s="192" t="s">
        <v>150</v>
      </c>
      <c r="D13" s="199" t="s">
        <v>97</v>
      </c>
      <c r="E13" s="190" t="s">
        <v>154</v>
      </c>
      <c r="F13" s="200">
        <v>6</v>
      </c>
      <c r="G13" s="200">
        <v>777.34</v>
      </c>
      <c r="H13" s="200">
        <f t="shared" ref="H13" si="0">G13*I7</f>
        <v>1016.1388479999999</v>
      </c>
      <c r="I13" s="201">
        <f t="shared" ref="I13:I15" si="1">H13*F13</f>
        <v>6096.8330879999994</v>
      </c>
    </row>
    <row r="14" spans="2:10" ht="54.75" customHeight="1" thickBot="1" x14ac:dyDescent="0.3">
      <c r="B14" s="190" t="s">
        <v>100</v>
      </c>
      <c r="C14" s="192" t="s">
        <v>152</v>
      </c>
      <c r="D14" s="199" t="s">
        <v>98</v>
      </c>
      <c r="E14" s="190" t="s">
        <v>5</v>
      </c>
      <c r="F14" s="200">
        <v>1</v>
      </c>
      <c r="G14" s="200">
        <f>COMPOSIÇÕES!M28</f>
        <v>1524.82</v>
      </c>
      <c r="H14" s="200">
        <f>G14*I7</f>
        <v>1993.2447039999997</v>
      </c>
      <c r="I14" s="201">
        <f t="shared" si="1"/>
        <v>1993.2447039999997</v>
      </c>
    </row>
    <row r="15" spans="2:10" ht="55.5" customHeight="1" thickBot="1" x14ac:dyDescent="0.3">
      <c r="B15" s="190" t="s">
        <v>101</v>
      </c>
      <c r="C15" s="192" t="s">
        <v>153</v>
      </c>
      <c r="D15" s="199" t="s">
        <v>170</v>
      </c>
      <c r="E15" s="190" t="s">
        <v>5</v>
      </c>
      <c r="F15" s="200">
        <v>1</v>
      </c>
      <c r="G15" s="200">
        <f>COMPOSIÇÕES!M33</f>
        <v>1524.82</v>
      </c>
      <c r="H15" s="200">
        <f>G15*I7</f>
        <v>1993.2447039999997</v>
      </c>
      <c r="I15" s="201">
        <f t="shared" si="1"/>
        <v>1993.2447039999997</v>
      </c>
    </row>
    <row r="16" spans="2:10" ht="24" customHeight="1" thickBot="1" x14ac:dyDescent="0.3">
      <c r="B16" s="181">
        <v>3</v>
      </c>
      <c r="C16" s="186"/>
      <c r="D16" s="196" t="s">
        <v>11</v>
      </c>
      <c r="E16" s="188"/>
      <c r="F16" s="120"/>
      <c r="G16" s="316" t="s">
        <v>9</v>
      </c>
      <c r="H16" s="316"/>
      <c r="I16" s="203">
        <f>I17</f>
        <v>8513.0437900800007</v>
      </c>
    </row>
    <row r="17" spans="2:10" ht="63.75" customHeight="1" thickBot="1" x14ac:dyDescent="0.3">
      <c r="B17" s="204" t="s">
        <v>12</v>
      </c>
      <c r="C17" s="192" t="s">
        <v>155</v>
      </c>
      <c r="D17" s="193" t="str">
        <f>COMPOSIÇÕES!E36</f>
        <v>REMOÇÃO MECANIZADA DE PAVIMENTO EM PARALELEPÍPEDO, COM RETRO-ESCAVADEIRA, INCLUÍNDO CARGA, DESCARGA E TRANSPORTE DOS MATERIAIS REMOVIDOS</v>
      </c>
      <c r="E17" s="190" t="s">
        <v>13</v>
      </c>
      <c r="F17" s="200">
        <f>2831.8+226.5+16.5</f>
        <v>3074.8</v>
      </c>
      <c r="G17" s="200">
        <f>COMPOSIÇÕES!M39</f>
        <v>2.1179999999999999</v>
      </c>
      <c r="H17" s="205">
        <f>G17*I6</f>
        <v>2.7686495999999998</v>
      </c>
      <c r="I17" s="206">
        <f>H17*F17</f>
        <v>8513.0437900800007</v>
      </c>
    </row>
    <row r="18" spans="2:10" ht="25.5" customHeight="1" thickBot="1" x14ac:dyDescent="0.3">
      <c r="B18" s="181">
        <v>4</v>
      </c>
      <c r="C18" s="186"/>
      <c r="D18" s="196" t="s">
        <v>161</v>
      </c>
      <c r="E18" s="188"/>
      <c r="F18" s="202"/>
      <c r="G18" s="316" t="s">
        <v>9</v>
      </c>
      <c r="H18" s="316"/>
      <c r="I18" s="198">
        <f>I24+I25+I26</f>
        <v>45235.062008319997</v>
      </c>
      <c r="J18" s="141"/>
    </row>
    <row r="19" spans="2:10" ht="109.5" hidden="1" customHeight="1" x14ac:dyDescent="0.25">
      <c r="B19" s="190" t="s">
        <v>12</v>
      </c>
      <c r="C19" s="189" t="s">
        <v>59</v>
      </c>
      <c r="D19" s="193" t="s">
        <v>58</v>
      </c>
      <c r="E19" s="190" t="s">
        <v>15</v>
      </c>
      <c r="F19" s="207">
        <v>0</v>
      </c>
      <c r="G19" s="88">
        <v>9.42</v>
      </c>
      <c r="H19" s="200">
        <f>G19*I6</f>
        <v>12.313823999999999</v>
      </c>
      <c r="I19" s="201">
        <f>H19*F19</f>
        <v>0</v>
      </c>
    </row>
    <row r="20" spans="2:10" ht="28.5" hidden="1" customHeight="1" x14ac:dyDescent="0.25">
      <c r="B20" s="190" t="s">
        <v>52</v>
      </c>
      <c r="C20" s="189" t="s">
        <v>63</v>
      </c>
      <c r="D20" s="208" t="s">
        <v>60</v>
      </c>
      <c r="E20" s="190" t="s">
        <v>15</v>
      </c>
      <c r="F20" s="207">
        <v>0</v>
      </c>
      <c r="G20" s="88">
        <v>174.89</v>
      </c>
      <c r="H20" s="200">
        <f>G20*I6</f>
        <v>228.61620799999997</v>
      </c>
      <c r="I20" s="201">
        <f>H20*F20</f>
        <v>0</v>
      </c>
    </row>
    <row r="21" spans="2:10" ht="45" hidden="1" customHeight="1" x14ac:dyDescent="0.25">
      <c r="B21" s="190" t="s">
        <v>53</v>
      </c>
      <c r="C21" s="189" t="s">
        <v>62</v>
      </c>
      <c r="D21" s="193" t="s">
        <v>61</v>
      </c>
      <c r="E21" s="190" t="s">
        <v>15</v>
      </c>
      <c r="F21" s="207">
        <v>0</v>
      </c>
      <c r="G21" s="200">
        <v>37.19</v>
      </c>
      <c r="H21" s="200">
        <f>G21*I7</f>
        <v>48.614767999999991</v>
      </c>
      <c r="I21" s="201">
        <f>H21*F21</f>
        <v>0</v>
      </c>
    </row>
    <row r="22" spans="2:10" ht="61.5" hidden="1" customHeight="1" x14ac:dyDescent="0.25">
      <c r="B22" s="190" t="s">
        <v>54</v>
      </c>
      <c r="C22" s="190" t="s">
        <v>65</v>
      </c>
      <c r="D22" s="193" t="s">
        <v>18</v>
      </c>
      <c r="E22" s="209" t="s">
        <v>19</v>
      </c>
      <c r="F22" s="210">
        <v>0</v>
      </c>
      <c r="G22" s="211">
        <v>88.72</v>
      </c>
      <c r="H22" s="211">
        <f>G22*I7</f>
        <v>115.97478399999999</v>
      </c>
      <c r="I22" s="212">
        <f>H22*F22</f>
        <v>0</v>
      </c>
    </row>
    <row r="23" spans="2:10" ht="43.5" hidden="1" customHeight="1" x14ac:dyDescent="0.25">
      <c r="B23" s="190" t="s">
        <v>55</v>
      </c>
      <c r="C23" s="189" t="s">
        <v>64</v>
      </c>
      <c r="D23" s="193" t="s">
        <v>20</v>
      </c>
      <c r="E23" s="190" t="s">
        <v>5</v>
      </c>
      <c r="F23" s="207">
        <v>0</v>
      </c>
      <c r="G23" s="213">
        <v>1207.52</v>
      </c>
      <c r="H23" s="211">
        <f>G23*I6</f>
        <v>1578.4701439999999</v>
      </c>
      <c r="I23" s="212">
        <f t="shared" ref="I23:I26" si="2">H23*F23</f>
        <v>0</v>
      </c>
    </row>
    <row r="24" spans="2:10" ht="64.5" customHeight="1" thickBot="1" x14ac:dyDescent="0.3">
      <c r="B24" s="190" t="s">
        <v>14</v>
      </c>
      <c r="C24" s="189">
        <v>94273</v>
      </c>
      <c r="D24" s="193" t="s">
        <v>87</v>
      </c>
      <c r="E24" s="190" t="s">
        <v>19</v>
      </c>
      <c r="F24" s="200">
        <f>20+30+30+30</f>
        <v>110</v>
      </c>
      <c r="G24" s="214">
        <v>61.57</v>
      </c>
      <c r="H24" s="211">
        <f>G24*I6</f>
        <v>80.484303999999995</v>
      </c>
      <c r="I24" s="212">
        <f t="shared" si="2"/>
        <v>8853.273439999999</v>
      </c>
    </row>
    <row r="25" spans="2:10" ht="60" customHeight="1" thickBot="1" x14ac:dyDescent="0.3">
      <c r="B25" s="190" t="s">
        <v>16</v>
      </c>
      <c r="C25" s="224">
        <v>94287</v>
      </c>
      <c r="D25" s="193" t="s">
        <v>86</v>
      </c>
      <c r="E25" s="190" t="s">
        <v>19</v>
      </c>
      <c r="F25" s="207">
        <f>180+167+256+152</f>
        <v>755</v>
      </c>
      <c r="G25" s="200">
        <v>33.58</v>
      </c>
      <c r="H25" s="211">
        <f>G25*1.3072</f>
        <v>43.895775999999998</v>
      </c>
      <c r="I25" s="212">
        <f t="shared" si="2"/>
        <v>33141.310879999997</v>
      </c>
    </row>
    <row r="26" spans="2:10" ht="51" customHeight="1" thickBot="1" x14ac:dyDescent="0.3">
      <c r="B26" s="190" t="s">
        <v>17</v>
      </c>
      <c r="C26" s="110" t="s">
        <v>164</v>
      </c>
      <c r="D26" s="193" t="s">
        <v>132</v>
      </c>
      <c r="E26" s="190" t="s">
        <v>5</v>
      </c>
      <c r="F26" s="207">
        <v>18</v>
      </c>
      <c r="G26" s="200">
        <f>COMPOSIÇÕES!M48</f>
        <v>137.7192</v>
      </c>
      <c r="H26" s="211">
        <f>G26*I6</f>
        <v>180.02653823999998</v>
      </c>
      <c r="I26" s="212">
        <f t="shared" si="2"/>
        <v>3240.4776883199997</v>
      </c>
    </row>
    <row r="27" spans="2:10" ht="25.5" customHeight="1" thickBot="1" x14ac:dyDescent="0.3">
      <c r="B27" s="181">
        <v>5</v>
      </c>
      <c r="C27" s="186"/>
      <c r="D27" s="196" t="s">
        <v>197</v>
      </c>
      <c r="E27" s="188"/>
      <c r="F27" s="202"/>
      <c r="G27" s="316" t="s">
        <v>9</v>
      </c>
      <c r="H27" s="316"/>
      <c r="I27" s="198">
        <f>I28+I29+I30</f>
        <v>307030.93060687999</v>
      </c>
    </row>
    <row r="28" spans="2:10" ht="39" customHeight="1" thickBot="1" x14ac:dyDescent="0.3">
      <c r="B28" s="190" t="s">
        <v>22</v>
      </c>
      <c r="C28" s="189">
        <v>100576</v>
      </c>
      <c r="D28" s="193" t="s">
        <v>90</v>
      </c>
      <c r="E28" s="190" t="s">
        <v>13</v>
      </c>
      <c r="F28" s="200">
        <f>2831.8+226.5+16.5</f>
        <v>3074.8</v>
      </c>
      <c r="G28" s="200">
        <v>2.41</v>
      </c>
      <c r="H28" s="200">
        <f>G28*I6</f>
        <v>3.1503519999999998</v>
      </c>
      <c r="I28" s="201">
        <f>H28*F28</f>
        <v>9686.7023296000007</v>
      </c>
    </row>
    <row r="29" spans="2:10" ht="51" customHeight="1" thickBot="1" x14ac:dyDescent="0.3">
      <c r="B29" s="190" t="s">
        <v>72</v>
      </c>
      <c r="C29" s="190">
        <v>95877</v>
      </c>
      <c r="D29" s="193" t="s">
        <v>89</v>
      </c>
      <c r="E29" s="270" t="s">
        <v>23</v>
      </c>
      <c r="F29" s="200">
        <f>115.58+90.95+165.48+91.8</f>
        <v>463.81</v>
      </c>
      <c r="G29" s="200">
        <v>0.89</v>
      </c>
      <c r="H29" s="205">
        <f>G29*I6</f>
        <v>1.163408</v>
      </c>
      <c r="I29" s="201">
        <f t="shared" ref="I29:I30" si="3">H29*F29</f>
        <v>539.60026447999996</v>
      </c>
    </row>
    <row r="30" spans="2:10" ht="57.75" customHeight="1" thickBot="1" x14ac:dyDescent="0.3">
      <c r="B30" s="190" t="s">
        <v>84</v>
      </c>
      <c r="C30" s="204">
        <v>92394</v>
      </c>
      <c r="D30" s="215" t="s">
        <v>88</v>
      </c>
      <c r="E30" s="191" t="s">
        <v>13</v>
      </c>
      <c r="F30" s="216">
        <f>770.5+547.9+973.4+540</f>
        <v>2831.8</v>
      </c>
      <c r="G30" s="207">
        <v>80.180000000000007</v>
      </c>
      <c r="H30" s="207">
        <f>G30*I7</f>
        <v>104.811296</v>
      </c>
      <c r="I30" s="201">
        <f t="shared" si="3"/>
        <v>296804.62801280001</v>
      </c>
    </row>
    <row r="31" spans="2:10" ht="27" customHeight="1" thickBot="1" x14ac:dyDescent="0.3">
      <c r="B31" s="278">
        <v>6</v>
      </c>
      <c r="C31" s="276"/>
      <c r="D31" s="196" t="s">
        <v>189</v>
      </c>
      <c r="E31" s="186"/>
      <c r="F31" s="277"/>
      <c r="G31" s="120"/>
      <c r="H31" s="120"/>
      <c r="I31" s="203">
        <f>I32</f>
        <v>651.63344831999996</v>
      </c>
    </row>
    <row r="32" spans="2:10" ht="57.75" customHeight="1" thickBot="1" x14ac:dyDescent="0.3">
      <c r="B32" s="190" t="s">
        <v>182</v>
      </c>
      <c r="C32" s="279" t="s">
        <v>168</v>
      </c>
      <c r="D32" s="215" t="s">
        <v>190</v>
      </c>
      <c r="E32" s="191" t="s">
        <v>5</v>
      </c>
      <c r="F32" s="216">
        <v>2</v>
      </c>
      <c r="G32" s="207">
        <f>COMPOSIÇÕES!M56</f>
        <v>249.24779999999998</v>
      </c>
      <c r="H32" s="207">
        <f>G32*I6</f>
        <v>325.81672415999998</v>
      </c>
      <c r="I32" s="201">
        <f>H32*F32</f>
        <v>651.63344831999996</v>
      </c>
    </row>
    <row r="33" spans="2:12" ht="26.25" customHeight="1" thickBot="1" x14ac:dyDescent="0.3">
      <c r="B33" s="181">
        <v>7</v>
      </c>
      <c r="C33" s="186"/>
      <c r="D33" s="196" t="s">
        <v>24</v>
      </c>
      <c r="E33" s="188"/>
      <c r="F33" s="202"/>
      <c r="G33" s="316" t="s">
        <v>9</v>
      </c>
      <c r="H33" s="316"/>
      <c r="I33" s="198">
        <f>I34+I35+I36</f>
        <v>8445.1650771199984</v>
      </c>
    </row>
    <row r="34" spans="2:12" ht="57.75" customHeight="1" thickBot="1" x14ac:dyDescent="0.3">
      <c r="B34" s="189" t="s">
        <v>191</v>
      </c>
      <c r="C34" s="192" t="s">
        <v>169</v>
      </c>
      <c r="D34" s="217" t="s">
        <v>162</v>
      </c>
      <c r="E34" s="190" t="s">
        <v>5</v>
      </c>
      <c r="F34" s="218">
        <v>5</v>
      </c>
      <c r="G34" s="274">
        <f>COMPOSIÇÕES!M65</f>
        <v>375.38499999999999</v>
      </c>
      <c r="H34" s="200">
        <f>G34*I6</f>
        <v>490.70327199999997</v>
      </c>
      <c r="I34" s="201">
        <f>H34*F34</f>
        <v>2453.5163599999996</v>
      </c>
    </row>
    <row r="35" spans="2:12" ht="58.5" customHeight="1" thickBot="1" x14ac:dyDescent="0.3">
      <c r="B35" s="189" t="s">
        <v>192</v>
      </c>
      <c r="C35" s="192" t="s">
        <v>194</v>
      </c>
      <c r="D35" s="193" t="s">
        <v>187</v>
      </c>
      <c r="E35" s="190" t="s">
        <v>5</v>
      </c>
      <c r="F35" s="218">
        <v>6</v>
      </c>
      <c r="G35" s="105">
        <f>COMPOSIÇÕES!M74</f>
        <v>433.13499999999999</v>
      </c>
      <c r="H35" s="200">
        <f>G35*I6</f>
        <v>566.19407200000001</v>
      </c>
      <c r="I35" s="201">
        <f>H35*F35</f>
        <v>3397.164432</v>
      </c>
    </row>
    <row r="36" spans="2:12" ht="67.5" customHeight="1" thickBot="1" x14ac:dyDescent="0.3">
      <c r="B36" s="189" t="s">
        <v>193</v>
      </c>
      <c r="C36" s="192">
        <v>102509</v>
      </c>
      <c r="D36" s="193" t="s">
        <v>163</v>
      </c>
      <c r="E36" s="190" t="s">
        <v>13</v>
      </c>
      <c r="F36" s="218">
        <f>47.7+33.08</f>
        <v>80.78</v>
      </c>
      <c r="G36" s="105">
        <v>24.57</v>
      </c>
      <c r="H36" s="200">
        <f>G36*I6</f>
        <v>32.117903999999996</v>
      </c>
      <c r="I36" s="201">
        <f>H36*F36</f>
        <v>2594.4842851199996</v>
      </c>
    </row>
    <row r="37" spans="2:12" ht="26.25" customHeight="1" thickBot="1" x14ac:dyDescent="0.3">
      <c r="B37" s="327" t="s">
        <v>25</v>
      </c>
      <c r="C37" s="327"/>
      <c r="D37" s="327"/>
      <c r="E37" s="327"/>
      <c r="F37" s="327"/>
      <c r="G37" s="327"/>
      <c r="H37" s="327"/>
      <c r="I37" s="194">
        <f>I33+I27+I18+I16+I11+I9+I31</f>
        <v>388025.74444256001</v>
      </c>
      <c r="J37" s="141">
        <f>I37-384205</f>
        <v>3820.7444425600115</v>
      </c>
      <c r="L37" s="141"/>
    </row>
    <row r="38" spans="2:12" x14ac:dyDescent="0.25">
      <c r="B38" s="126"/>
      <c r="C38" s="126"/>
      <c r="D38" s="127"/>
      <c r="E38" s="135"/>
      <c r="F38" s="221"/>
      <c r="G38" s="135"/>
      <c r="H38" s="135"/>
      <c r="I38" s="136"/>
    </row>
    <row r="39" spans="2:12" x14ac:dyDescent="0.25">
      <c r="B39" s="126"/>
      <c r="C39" s="126"/>
      <c r="D39" s="127"/>
      <c r="E39" s="135"/>
      <c r="F39" s="221"/>
      <c r="G39" s="135"/>
      <c r="H39" s="135"/>
      <c r="I39" s="136"/>
    </row>
    <row r="40" spans="2:12" x14ac:dyDescent="0.25">
      <c r="B40" s="127"/>
      <c r="C40" s="127"/>
      <c r="D40" s="127"/>
      <c r="E40" s="135"/>
      <c r="F40" s="221"/>
      <c r="G40" s="135"/>
      <c r="H40" s="135"/>
      <c r="I40" s="136"/>
    </row>
    <row r="41" spans="2:12" x14ac:dyDescent="0.25">
      <c r="B41" s="127"/>
      <c r="C41" s="127"/>
      <c r="D41" s="131"/>
      <c r="E41" s="137"/>
      <c r="F41" s="222"/>
      <c r="G41" s="137"/>
      <c r="H41" s="137"/>
      <c r="I41" s="136"/>
    </row>
    <row r="42" spans="2:12" x14ac:dyDescent="0.25">
      <c r="B42" s="132"/>
      <c r="C42" s="132"/>
      <c r="D42" s="127"/>
      <c r="E42" s="136"/>
      <c r="F42" s="223"/>
      <c r="G42" s="136"/>
      <c r="H42" s="136"/>
      <c r="I42" s="136"/>
    </row>
    <row r="43" spans="2:12" x14ac:dyDescent="0.25">
      <c r="B43" s="127"/>
      <c r="C43" s="127"/>
      <c r="D43" s="128" t="s">
        <v>26</v>
      </c>
      <c r="E43" s="326" t="s">
        <v>26</v>
      </c>
      <c r="F43" s="326"/>
      <c r="G43" s="326"/>
      <c r="H43" s="326"/>
      <c r="I43" s="138"/>
    </row>
    <row r="44" spans="2:12" x14ac:dyDescent="0.25">
      <c r="B44" s="126"/>
      <c r="C44" s="126"/>
      <c r="D44" s="140" t="s">
        <v>27</v>
      </c>
      <c r="E44" s="325" t="s">
        <v>28</v>
      </c>
      <c r="F44" s="325"/>
      <c r="G44" s="325"/>
      <c r="H44" s="325"/>
      <c r="I44" s="129"/>
    </row>
    <row r="45" spans="2:12" x14ac:dyDescent="0.25">
      <c r="B45" s="133"/>
      <c r="C45" s="133"/>
      <c r="D45" s="130" t="s">
        <v>29</v>
      </c>
      <c r="E45" s="325" t="s">
        <v>30</v>
      </c>
      <c r="F45" s="325"/>
      <c r="G45" s="325"/>
      <c r="H45" s="325"/>
      <c r="I45" s="139"/>
    </row>
    <row r="46" spans="2:12" x14ac:dyDescent="0.25">
      <c r="B46" s="134"/>
      <c r="C46" s="134"/>
      <c r="D46" s="130" t="s">
        <v>31</v>
      </c>
    </row>
  </sheetData>
  <mergeCells count="14">
    <mergeCell ref="G11:H11"/>
    <mergeCell ref="B2:I3"/>
    <mergeCell ref="B4:I4"/>
    <mergeCell ref="B5:H5"/>
    <mergeCell ref="B6:H6"/>
    <mergeCell ref="B7:G7"/>
    <mergeCell ref="E44:H44"/>
    <mergeCell ref="E45:H45"/>
    <mergeCell ref="G16:H16"/>
    <mergeCell ref="G18:H18"/>
    <mergeCell ref="G27:H27"/>
    <mergeCell ref="G33:H33"/>
    <mergeCell ref="B37:H37"/>
    <mergeCell ref="E43:H43"/>
  </mergeCells>
  <phoneticPr fontId="26" type="noConversion"/>
  <pageMargins left="0.51181102362204722" right="0.51181102362204722" top="0.59055118110236227" bottom="0.78740157480314965" header="0.31496062992125984" footer="0.31496062992125984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2289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171450</xdr:rowOff>
              </from>
              <to>
                <xdr:col>3</xdr:col>
                <xdr:colOff>171450</xdr:colOff>
                <xdr:row>2</xdr:row>
                <xdr:rowOff>504825</xdr:rowOff>
              </to>
            </anchor>
          </objectPr>
        </oleObject>
      </mc:Choice>
      <mc:Fallback>
        <oleObject progId="PBrush" shapeId="1228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46"/>
  <sheetViews>
    <sheetView topLeftCell="B12" workbookViewId="0">
      <selection activeCell="K11" sqref="K11"/>
    </sheetView>
  </sheetViews>
  <sheetFormatPr defaultColWidth="9.140625" defaultRowHeight="15" x14ac:dyDescent="0.25"/>
  <cols>
    <col min="1" max="1" width="2.140625" style="124" customWidth="1"/>
    <col min="2" max="2" width="7.7109375" style="124" customWidth="1"/>
    <col min="3" max="3" width="15.85546875" style="124" customWidth="1"/>
    <col min="4" max="4" width="48.7109375" style="124" customWidth="1"/>
    <col min="5" max="5" width="10.5703125" style="124" customWidth="1"/>
    <col min="6" max="6" width="12.140625" style="124" customWidth="1"/>
    <col min="7" max="7" width="12.28515625" style="124" customWidth="1"/>
    <col min="8" max="8" width="14.28515625" style="124" customWidth="1"/>
    <col min="9" max="9" width="22.28515625" style="124" customWidth="1"/>
    <col min="10" max="16384" width="9.140625" style="124"/>
  </cols>
  <sheetData>
    <row r="1" spans="2:10" ht="17.25" customHeight="1" thickBot="1" x14ac:dyDescent="0.3"/>
    <row r="2" spans="2:10" ht="64.5" customHeight="1" x14ac:dyDescent="0.25">
      <c r="B2" s="309"/>
      <c r="C2" s="310"/>
      <c r="D2" s="310"/>
      <c r="E2" s="310"/>
      <c r="F2" s="310"/>
      <c r="G2" s="310"/>
      <c r="H2" s="310"/>
      <c r="I2" s="311"/>
    </row>
    <row r="3" spans="2:10" ht="52.5" customHeight="1" thickBot="1" x14ac:dyDescent="0.3">
      <c r="B3" s="312"/>
      <c r="C3" s="313"/>
      <c r="D3" s="313"/>
      <c r="E3" s="313"/>
      <c r="F3" s="313"/>
      <c r="G3" s="313"/>
      <c r="H3" s="313"/>
      <c r="I3" s="314"/>
    </row>
    <row r="4" spans="2:10" ht="29.25" customHeight="1" thickBot="1" x14ac:dyDescent="0.3">
      <c r="B4" s="306" t="s">
        <v>71</v>
      </c>
      <c r="C4" s="307"/>
      <c r="D4" s="307"/>
      <c r="E4" s="307"/>
      <c r="F4" s="307"/>
      <c r="G4" s="307"/>
      <c r="H4" s="307"/>
      <c r="I4" s="308"/>
    </row>
    <row r="5" spans="2:10" ht="18.75" customHeight="1" x14ac:dyDescent="0.25">
      <c r="B5" s="317" t="s">
        <v>69</v>
      </c>
      <c r="C5" s="318"/>
      <c r="D5" s="318"/>
      <c r="E5" s="318"/>
      <c r="F5" s="318"/>
      <c r="G5" s="318"/>
      <c r="H5" s="318"/>
      <c r="I5" s="185" t="s">
        <v>205</v>
      </c>
    </row>
    <row r="6" spans="2:10" ht="37.5" customHeight="1" x14ac:dyDescent="0.25">
      <c r="B6" s="331" t="s">
        <v>180</v>
      </c>
      <c r="C6" s="323"/>
      <c r="D6" s="323"/>
      <c r="E6" s="323"/>
      <c r="F6" s="323"/>
      <c r="G6" s="323"/>
      <c r="H6" s="324"/>
      <c r="I6" s="179">
        <v>1.3071999999999999</v>
      </c>
    </row>
    <row r="7" spans="2:10" ht="22.5" customHeight="1" thickBot="1" x14ac:dyDescent="0.3">
      <c r="B7" s="319" t="s">
        <v>157</v>
      </c>
      <c r="C7" s="320"/>
      <c r="D7" s="320"/>
      <c r="E7" s="320"/>
      <c r="F7" s="320"/>
      <c r="G7" s="321"/>
      <c r="H7" s="182" t="s">
        <v>1</v>
      </c>
      <c r="I7" s="183">
        <v>1.3071999999999999</v>
      </c>
    </row>
    <row r="8" spans="2:10" ht="30.75" customHeight="1" thickBot="1" x14ac:dyDescent="0.3">
      <c r="B8" s="184" t="s">
        <v>2</v>
      </c>
      <c r="C8" s="184" t="s">
        <v>3</v>
      </c>
      <c r="D8" s="184" t="s">
        <v>4</v>
      </c>
      <c r="E8" s="184" t="s">
        <v>5</v>
      </c>
      <c r="F8" s="184" t="s">
        <v>56</v>
      </c>
      <c r="G8" s="332" t="s">
        <v>71</v>
      </c>
      <c r="H8" s="333"/>
      <c r="I8" s="334"/>
    </row>
    <row r="9" spans="2:10" ht="21" customHeight="1" thickBot="1" x14ac:dyDescent="0.3">
      <c r="B9" s="283">
        <v>1</v>
      </c>
      <c r="C9" s="283"/>
      <c r="D9" s="113" t="s">
        <v>93</v>
      </c>
      <c r="E9" s="283"/>
      <c r="F9" s="197"/>
      <c r="G9" s="335"/>
      <c r="H9" s="336"/>
      <c r="I9" s="337"/>
      <c r="J9" s="141"/>
    </row>
    <row r="10" spans="2:10" ht="65.25" customHeight="1" thickBot="1" x14ac:dyDescent="0.3">
      <c r="B10" s="115" t="s">
        <v>32</v>
      </c>
      <c r="C10" s="116">
        <v>90777</v>
      </c>
      <c r="D10" s="114" t="s">
        <v>94</v>
      </c>
      <c r="E10" s="115" t="s">
        <v>95</v>
      </c>
      <c r="F10" s="264">
        <v>48</v>
      </c>
      <c r="G10" s="328" t="s">
        <v>183</v>
      </c>
      <c r="H10" s="338"/>
      <c r="I10" s="339"/>
    </row>
    <row r="11" spans="2:10" ht="24" customHeight="1" thickBot="1" x14ac:dyDescent="0.3">
      <c r="B11" s="181">
        <v>2</v>
      </c>
      <c r="C11" s="186"/>
      <c r="D11" s="196" t="s">
        <v>57</v>
      </c>
      <c r="E11" s="187"/>
      <c r="F11" s="197"/>
      <c r="G11" s="340"/>
      <c r="H11" s="341"/>
      <c r="I11" s="342"/>
    </row>
    <row r="12" spans="2:10" ht="65.25" customHeight="1" thickBot="1" x14ac:dyDescent="0.3">
      <c r="B12" s="190" t="s">
        <v>10</v>
      </c>
      <c r="C12" s="192" t="s">
        <v>151</v>
      </c>
      <c r="D12" s="199" t="s">
        <v>96</v>
      </c>
      <c r="E12" s="190" t="s">
        <v>5</v>
      </c>
      <c r="F12" s="200">
        <v>1</v>
      </c>
      <c r="G12" s="328" t="s">
        <v>181</v>
      </c>
      <c r="H12" s="329"/>
      <c r="I12" s="330"/>
    </row>
    <row r="13" spans="2:10" ht="60.75" customHeight="1" thickBot="1" x14ac:dyDescent="0.3">
      <c r="B13" s="190" t="s">
        <v>99</v>
      </c>
      <c r="C13" s="192" t="s">
        <v>150</v>
      </c>
      <c r="D13" s="199" t="s">
        <v>97</v>
      </c>
      <c r="E13" s="190" t="s">
        <v>154</v>
      </c>
      <c r="F13" s="200">
        <v>6</v>
      </c>
      <c r="G13" s="328" t="s">
        <v>184</v>
      </c>
      <c r="H13" s="329"/>
      <c r="I13" s="330"/>
    </row>
    <row r="14" spans="2:10" ht="57.75" customHeight="1" thickBot="1" x14ac:dyDescent="0.3">
      <c r="B14" s="190" t="s">
        <v>100</v>
      </c>
      <c r="C14" s="192" t="s">
        <v>152</v>
      </c>
      <c r="D14" s="199" t="s">
        <v>98</v>
      </c>
      <c r="E14" s="190" t="s">
        <v>5</v>
      </c>
      <c r="F14" s="200">
        <v>1</v>
      </c>
      <c r="G14" s="328" t="s">
        <v>185</v>
      </c>
      <c r="H14" s="329"/>
      <c r="I14" s="330"/>
    </row>
    <row r="15" spans="2:10" ht="56.25" customHeight="1" thickBot="1" x14ac:dyDescent="0.3">
      <c r="B15" s="190" t="s">
        <v>101</v>
      </c>
      <c r="C15" s="192" t="s">
        <v>153</v>
      </c>
      <c r="D15" s="199" t="s">
        <v>156</v>
      </c>
      <c r="E15" s="190" t="s">
        <v>5</v>
      </c>
      <c r="F15" s="200">
        <v>1</v>
      </c>
      <c r="G15" s="328" t="s">
        <v>186</v>
      </c>
      <c r="H15" s="329"/>
      <c r="I15" s="330"/>
    </row>
    <row r="16" spans="2:10" ht="25.5" customHeight="1" thickBot="1" x14ac:dyDescent="0.3">
      <c r="B16" s="181">
        <v>3</v>
      </c>
      <c r="C16" s="186"/>
      <c r="D16" s="196" t="s">
        <v>11</v>
      </c>
      <c r="E16" s="188"/>
      <c r="F16" s="120"/>
      <c r="G16" s="119"/>
      <c r="H16" s="118"/>
      <c r="I16" s="260"/>
    </row>
    <row r="17" spans="2:10" ht="76.5" customHeight="1" thickBot="1" x14ac:dyDescent="0.3">
      <c r="B17" s="204" t="s">
        <v>12</v>
      </c>
      <c r="C17" s="192" t="s">
        <v>155</v>
      </c>
      <c r="D17" s="193" t="str">
        <f>COMPOSIÇÕES!E36</f>
        <v>REMOÇÃO MECANIZADA DE PAVIMENTO EM PARALELEPÍPEDO, COM RETRO-ESCAVADEIRA, INCLUÍNDO CARGA, DESCARGA E TRANSPORTE DOS MATERIAIS REMOVIDOS</v>
      </c>
      <c r="E17" s="190" t="s">
        <v>13</v>
      </c>
      <c r="F17" s="200">
        <f>2831.8+226.5+16.5</f>
        <v>3074.8</v>
      </c>
      <c r="G17" s="328" t="s">
        <v>203</v>
      </c>
      <c r="H17" s="329"/>
      <c r="I17" s="330"/>
    </row>
    <row r="18" spans="2:10" ht="22.5" customHeight="1" thickBot="1" x14ac:dyDescent="0.3">
      <c r="B18" s="181">
        <v>4</v>
      </c>
      <c r="C18" s="186"/>
      <c r="D18" s="196" t="s">
        <v>161</v>
      </c>
      <c r="E18" s="188"/>
      <c r="F18" s="202"/>
      <c r="G18" s="340"/>
      <c r="H18" s="341"/>
      <c r="I18" s="342"/>
      <c r="J18" s="141"/>
    </row>
    <row r="19" spans="2:10" ht="109.5" hidden="1" customHeight="1" x14ac:dyDescent="0.25">
      <c r="B19" s="190" t="s">
        <v>12</v>
      </c>
      <c r="C19" s="189" t="s">
        <v>59</v>
      </c>
      <c r="D19" s="193" t="s">
        <v>58</v>
      </c>
      <c r="E19" s="190" t="s">
        <v>15</v>
      </c>
      <c r="F19" s="207">
        <v>0</v>
      </c>
      <c r="G19" s="88">
        <v>9.42</v>
      </c>
      <c r="H19" s="200">
        <f>G19*I6</f>
        <v>12.313823999999999</v>
      </c>
      <c r="I19" s="201">
        <f>H19*F19</f>
        <v>0</v>
      </c>
    </row>
    <row r="20" spans="2:10" ht="28.5" hidden="1" customHeight="1" x14ac:dyDescent="0.25">
      <c r="B20" s="190" t="s">
        <v>52</v>
      </c>
      <c r="C20" s="189" t="s">
        <v>63</v>
      </c>
      <c r="D20" s="208" t="s">
        <v>60</v>
      </c>
      <c r="E20" s="190" t="s">
        <v>15</v>
      </c>
      <c r="F20" s="207">
        <v>0</v>
      </c>
      <c r="G20" s="88">
        <v>174.89</v>
      </c>
      <c r="H20" s="200">
        <f>G20*I6</f>
        <v>228.61620799999997</v>
      </c>
      <c r="I20" s="201">
        <f>H20*F20</f>
        <v>0</v>
      </c>
    </row>
    <row r="21" spans="2:10" ht="45" hidden="1" customHeight="1" x14ac:dyDescent="0.25">
      <c r="B21" s="190" t="s">
        <v>53</v>
      </c>
      <c r="C21" s="189" t="s">
        <v>62</v>
      </c>
      <c r="D21" s="193" t="s">
        <v>61</v>
      </c>
      <c r="E21" s="190" t="s">
        <v>15</v>
      </c>
      <c r="F21" s="207">
        <v>0</v>
      </c>
      <c r="G21" s="200">
        <v>37.19</v>
      </c>
      <c r="H21" s="200">
        <f>G21*I7</f>
        <v>48.614767999999991</v>
      </c>
      <c r="I21" s="201">
        <f>H21*F21</f>
        <v>0</v>
      </c>
    </row>
    <row r="22" spans="2:10" ht="61.5" hidden="1" customHeight="1" x14ac:dyDescent="0.25">
      <c r="B22" s="190" t="s">
        <v>54</v>
      </c>
      <c r="C22" s="190" t="s">
        <v>65</v>
      </c>
      <c r="D22" s="193" t="s">
        <v>18</v>
      </c>
      <c r="E22" s="209" t="s">
        <v>19</v>
      </c>
      <c r="F22" s="210">
        <v>0</v>
      </c>
      <c r="G22" s="211"/>
      <c r="H22" s="211"/>
      <c r="I22" s="212">
        <f>H22*F22</f>
        <v>0</v>
      </c>
    </row>
    <row r="23" spans="2:10" ht="5.25" hidden="1" customHeight="1" thickBot="1" x14ac:dyDescent="0.3">
      <c r="B23" s="190" t="s">
        <v>55</v>
      </c>
      <c r="C23" s="189" t="s">
        <v>64</v>
      </c>
      <c r="D23" s="193" t="s">
        <v>20</v>
      </c>
      <c r="E23" s="190" t="s">
        <v>5</v>
      </c>
      <c r="F23" s="207">
        <v>0</v>
      </c>
      <c r="G23" s="213">
        <v>1207.52</v>
      </c>
      <c r="H23" s="211">
        <f>G23*I6</f>
        <v>1578.4701439999999</v>
      </c>
      <c r="I23" s="212">
        <f t="shared" ref="I23" si="0">H23*F23</f>
        <v>0</v>
      </c>
    </row>
    <row r="24" spans="2:10" ht="72.75" customHeight="1" thickBot="1" x14ac:dyDescent="0.3">
      <c r="B24" s="190" t="s">
        <v>14</v>
      </c>
      <c r="C24" s="189">
        <v>94273</v>
      </c>
      <c r="D24" s="193" t="s">
        <v>87</v>
      </c>
      <c r="E24" s="190" t="s">
        <v>19</v>
      </c>
      <c r="F24" s="200">
        <f>20+30+30+30</f>
        <v>110</v>
      </c>
      <c r="G24" s="343" t="s">
        <v>175</v>
      </c>
      <c r="H24" s="344"/>
      <c r="I24" s="345"/>
    </row>
    <row r="25" spans="2:10" ht="87.75" customHeight="1" thickBot="1" x14ac:dyDescent="0.3">
      <c r="B25" s="190" t="s">
        <v>16</v>
      </c>
      <c r="C25" s="284">
        <v>94287</v>
      </c>
      <c r="D25" s="193" t="s">
        <v>86</v>
      </c>
      <c r="E25" s="190" t="s">
        <v>19</v>
      </c>
      <c r="F25" s="207">
        <f>180+167+256+152</f>
        <v>755</v>
      </c>
      <c r="G25" s="328" t="s">
        <v>202</v>
      </c>
      <c r="H25" s="329"/>
      <c r="I25" s="330"/>
    </row>
    <row r="26" spans="2:10" ht="72.75" customHeight="1" thickBot="1" x14ac:dyDescent="0.3">
      <c r="B26" s="190" t="s">
        <v>17</v>
      </c>
      <c r="C26" s="110" t="s">
        <v>92</v>
      </c>
      <c r="D26" s="193" t="s">
        <v>91</v>
      </c>
      <c r="E26" s="190" t="s">
        <v>5</v>
      </c>
      <c r="F26" s="207">
        <v>18</v>
      </c>
      <c r="G26" s="328" t="s">
        <v>176</v>
      </c>
      <c r="H26" s="329"/>
      <c r="I26" s="330"/>
    </row>
    <row r="27" spans="2:10" ht="24.75" customHeight="1" thickBot="1" x14ac:dyDescent="0.3">
      <c r="B27" s="181">
        <v>5</v>
      </c>
      <c r="C27" s="186"/>
      <c r="D27" s="196" t="str">
        <f>'ORÇ (2)'!D27</f>
        <v>SERVIÇOS DE CALÇAMENTO</v>
      </c>
      <c r="E27" s="188"/>
      <c r="F27" s="202"/>
      <c r="G27" s="340"/>
      <c r="H27" s="341"/>
      <c r="I27" s="342"/>
    </row>
    <row r="28" spans="2:10" ht="69.75" customHeight="1" thickBot="1" x14ac:dyDescent="0.3">
      <c r="B28" s="190" t="s">
        <v>22</v>
      </c>
      <c r="C28" s="189">
        <v>100576</v>
      </c>
      <c r="D28" s="193" t="s">
        <v>90</v>
      </c>
      <c r="E28" s="190" t="s">
        <v>13</v>
      </c>
      <c r="F28" s="200">
        <f>2831.8+226.5+16.5</f>
        <v>3074.8</v>
      </c>
      <c r="G28" s="328" t="s">
        <v>203</v>
      </c>
      <c r="H28" s="329"/>
      <c r="I28" s="330"/>
    </row>
    <row r="29" spans="2:10" ht="73.5" customHeight="1" thickBot="1" x14ac:dyDescent="0.3">
      <c r="B29" s="190" t="s">
        <v>72</v>
      </c>
      <c r="C29" s="190">
        <v>95877</v>
      </c>
      <c r="D29" s="193" t="s">
        <v>89</v>
      </c>
      <c r="E29" s="270" t="s">
        <v>23</v>
      </c>
      <c r="F29" s="200">
        <f>115.58+90.95+165.48+91.8</f>
        <v>463.81</v>
      </c>
      <c r="G29" s="328" t="s">
        <v>200</v>
      </c>
      <c r="H29" s="329"/>
      <c r="I29" s="330"/>
    </row>
    <row r="30" spans="2:10" ht="70.5" customHeight="1" thickBot="1" x14ac:dyDescent="0.3">
      <c r="B30" s="190" t="s">
        <v>84</v>
      </c>
      <c r="C30" s="204">
        <v>92394</v>
      </c>
      <c r="D30" s="215" t="s">
        <v>88</v>
      </c>
      <c r="E30" s="191" t="s">
        <v>13</v>
      </c>
      <c r="F30" s="216">
        <f>770.5+547.9+973.4+540</f>
        <v>2831.8</v>
      </c>
      <c r="G30" s="349" t="s">
        <v>199</v>
      </c>
      <c r="H30" s="350"/>
      <c r="I30" s="351"/>
      <c r="J30" s="281"/>
    </row>
    <row r="31" spans="2:10" ht="29.25" customHeight="1" thickBot="1" x14ac:dyDescent="0.3">
      <c r="B31" s="186">
        <v>6</v>
      </c>
      <c r="C31" s="276"/>
      <c r="D31" s="196" t="str">
        <f>'ORÇ (2)'!D31</f>
        <v>ACESSIBILIDADE</v>
      </c>
      <c r="E31" s="186"/>
      <c r="F31" s="277"/>
      <c r="G31" s="119"/>
      <c r="H31" s="118"/>
      <c r="I31" s="260"/>
    </row>
    <row r="32" spans="2:10" ht="70.5" customHeight="1" thickBot="1" x14ac:dyDescent="0.3">
      <c r="B32" s="190" t="s">
        <v>182</v>
      </c>
      <c r="C32" s="204" t="str">
        <f>'ORÇ (2)'!C32</f>
        <v>COMPOSIÇÃO 6</v>
      </c>
      <c r="D32" s="215" t="str">
        <f>'ORÇ (2)'!D32</f>
        <v>RAMPA PARA ACESSO DE DEFICIENTE, EM
CONCRETO SIMPLES FCK = 25 MPA,
DESEMPENADA, COM PINTURA INDICATIVA, 02
DEMÃOS (UNIDADE).</v>
      </c>
      <c r="E32" s="191" t="s">
        <v>5</v>
      </c>
      <c r="F32" s="216">
        <v>2</v>
      </c>
      <c r="G32" s="349" t="s">
        <v>201</v>
      </c>
      <c r="H32" s="350"/>
      <c r="I32" s="351"/>
    </row>
    <row r="33" spans="2:9" ht="22.5" customHeight="1" thickBot="1" x14ac:dyDescent="0.3">
      <c r="B33" s="181">
        <v>7</v>
      </c>
      <c r="C33" s="186"/>
      <c r="D33" s="196" t="s">
        <v>24</v>
      </c>
      <c r="E33" s="188"/>
      <c r="F33" s="202"/>
      <c r="G33" s="340"/>
      <c r="H33" s="341"/>
      <c r="I33" s="342"/>
    </row>
    <row r="34" spans="2:9" ht="66.75" customHeight="1" thickBot="1" x14ac:dyDescent="0.3">
      <c r="B34" s="189" t="s">
        <v>191</v>
      </c>
      <c r="C34" s="192" t="str">
        <f>'ORÇ (2)'!C34</f>
        <v>COMPOSIÇÃO 7</v>
      </c>
      <c r="D34" s="217" t="s">
        <v>70</v>
      </c>
      <c r="E34" s="190" t="s">
        <v>5</v>
      </c>
      <c r="F34" s="218">
        <v>5</v>
      </c>
      <c r="G34" s="343" t="s">
        <v>177</v>
      </c>
      <c r="H34" s="344"/>
      <c r="I34" s="345"/>
    </row>
    <row r="35" spans="2:9" ht="69.75" customHeight="1" thickBot="1" x14ac:dyDescent="0.3">
      <c r="B35" s="189" t="s">
        <v>192</v>
      </c>
      <c r="C35" s="192" t="str">
        <f>'ORÇ (2)'!C35</f>
        <v>COMPOSIÇÃO 8</v>
      </c>
      <c r="D35" s="193" t="s">
        <v>34</v>
      </c>
      <c r="E35" s="190" t="s">
        <v>5</v>
      </c>
      <c r="F35" s="218">
        <v>6</v>
      </c>
      <c r="G35" s="352" t="s">
        <v>178</v>
      </c>
      <c r="H35" s="353"/>
      <c r="I35" s="354"/>
    </row>
    <row r="36" spans="2:9" ht="62.25" customHeight="1" thickBot="1" x14ac:dyDescent="0.3">
      <c r="B36" s="189" t="s">
        <v>193</v>
      </c>
      <c r="C36" s="192" t="s">
        <v>83</v>
      </c>
      <c r="D36" s="193" t="s">
        <v>82</v>
      </c>
      <c r="E36" s="190" t="s">
        <v>13</v>
      </c>
      <c r="F36" s="218">
        <f>47.7+33.08</f>
        <v>80.78</v>
      </c>
      <c r="G36" s="352" t="s">
        <v>174</v>
      </c>
      <c r="H36" s="355"/>
      <c r="I36" s="356"/>
    </row>
    <row r="37" spans="2:9" ht="16.5" thickBot="1" x14ac:dyDescent="0.3">
      <c r="B37" s="346"/>
      <c r="C37" s="347"/>
      <c r="D37" s="347"/>
      <c r="E37" s="347"/>
      <c r="F37" s="347"/>
      <c r="G37" s="347"/>
      <c r="H37" s="347"/>
      <c r="I37" s="348"/>
    </row>
    <row r="38" spans="2:9" x14ac:dyDescent="0.25">
      <c r="B38" s="126"/>
      <c r="C38" s="126"/>
      <c r="D38" s="127"/>
      <c r="E38" s="135"/>
      <c r="F38" s="135"/>
      <c r="G38" s="135"/>
      <c r="H38" s="135"/>
      <c r="I38" s="136"/>
    </row>
    <row r="39" spans="2:9" x14ac:dyDescent="0.25">
      <c r="B39" s="126"/>
      <c r="C39" s="126"/>
      <c r="D39" s="127"/>
      <c r="E39" s="135"/>
      <c r="F39" s="135"/>
      <c r="G39" s="135"/>
      <c r="H39" s="135"/>
      <c r="I39" s="136"/>
    </row>
    <row r="40" spans="2:9" x14ac:dyDescent="0.25">
      <c r="B40" s="127"/>
      <c r="C40" s="127"/>
      <c r="D40" s="127"/>
      <c r="E40" s="135"/>
      <c r="F40" s="135"/>
      <c r="G40" s="135"/>
      <c r="H40" s="135"/>
      <c r="I40" s="136"/>
    </row>
    <row r="41" spans="2:9" x14ac:dyDescent="0.25">
      <c r="B41" s="127"/>
      <c r="C41" s="127"/>
      <c r="D41" s="131"/>
      <c r="E41" s="137"/>
      <c r="F41" s="137"/>
      <c r="G41" s="137"/>
      <c r="H41" s="137"/>
      <c r="I41" s="136"/>
    </row>
    <row r="42" spans="2:9" x14ac:dyDescent="0.25">
      <c r="B42" s="132"/>
      <c r="C42" s="132"/>
      <c r="D42" s="127"/>
      <c r="E42" s="136"/>
      <c r="F42" s="136"/>
      <c r="G42" s="136"/>
      <c r="H42" s="136"/>
      <c r="I42" s="136"/>
    </row>
    <row r="43" spans="2:9" x14ac:dyDescent="0.25">
      <c r="B43" s="127"/>
      <c r="C43" s="127"/>
      <c r="D43" s="282" t="s">
        <v>26</v>
      </c>
      <c r="E43" s="326" t="s">
        <v>26</v>
      </c>
      <c r="F43" s="326"/>
      <c r="G43" s="326"/>
      <c r="H43" s="326"/>
      <c r="I43" s="138"/>
    </row>
    <row r="44" spans="2:9" x14ac:dyDescent="0.25">
      <c r="B44" s="126"/>
      <c r="C44" s="126"/>
      <c r="D44" s="140" t="s">
        <v>27</v>
      </c>
      <c r="E44" s="325" t="s">
        <v>28</v>
      </c>
      <c r="F44" s="325"/>
      <c r="G44" s="325"/>
      <c r="H44" s="325"/>
      <c r="I44" s="129"/>
    </row>
    <row r="45" spans="2:9" x14ac:dyDescent="0.25">
      <c r="B45" s="133"/>
      <c r="C45" s="133"/>
      <c r="D45" s="130" t="s">
        <v>29</v>
      </c>
      <c r="E45" s="325" t="s">
        <v>30</v>
      </c>
      <c r="F45" s="325"/>
      <c r="G45" s="325"/>
      <c r="H45" s="325"/>
      <c r="I45" s="139"/>
    </row>
    <row r="46" spans="2:9" x14ac:dyDescent="0.25">
      <c r="B46" s="134"/>
      <c r="C46" s="134"/>
      <c r="D46" s="130" t="s">
        <v>31</v>
      </c>
    </row>
  </sheetData>
  <mergeCells count="31">
    <mergeCell ref="E45:H45"/>
    <mergeCell ref="G34:I34"/>
    <mergeCell ref="G35:I35"/>
    <mergeCell ref="G36:I36"/>
    <mergeCell ref="B37:I37"/>
    <mergeCell ref="E43:H43"/>
    <mergeCell ref="E44:H44"/>
    <mergeCell ref="G33:I33"/>
    <mergeCell ref="G15:I15"/>
    <mergeCell ref="G17:I17"/>
    <mergeCell ref="G18:I18"/>
    <mergeCell ref="G24:I24"/>
    <mergeCell ref="G25:I25"/>
    <mergeCell ref="G26:I26"/>
    <mergeCell ref="G27:I27"/>
    <mergeCell ref="G28:I28"/>
    <mergeCell ref="G29:I29"/>
    <mergeCell ref="G30:I30"/>
    <mergeCell ref="G32:I32"/>
    <mergeCell ref="G14:I14"/>
    <mergeCell ref="B2:I3"/>
    <mergeCell ref="B4:I4"/>
    <mergeCell ref="B5:H5"/>
    <mergeCell ref="B6:H6"/>
    <mergeCell ref="B7:G7"/>
    <mergeCell ref="G8:I8"/>
    <mergeCell ref="G9:I9"/>
    <mergeCell ref="G10:I10"/>
    <mergeCell ref="G11:I11"/>
    <mergeCell ref="G12:I12"/>
    <mergeCell ref="G13:I13"/>
  </mergeCells>
  <conditionalFormatting sqref="C35:C36">
    <cfRule type="expression" dxfId="5" priority="4" stopIfTrue="1">
      <formula>#REF!=1</formula>
    </cfRule>
    <cfRule type="expression" dxfId="4" priority="5" stopIfTrue="1">
      <formula>#REF!=2</formula>
    </cfRule>
    <cfRule type="expression" dxfId="3" priority="6" stopIfTrue="1">
      <formula>#REF!=3</formula>
    </cfRule>
  </conditionalFormatting>
  <conditionalFormatting sqref="C36">
    <cfRule type="expression" dxfId="2" priority="1" stopIfTrue="1">
      <formula>#REF!=1</formula>
    </cfRule>
    <cfRule type="expression" dxfId="1" priority="2" stopIfTrue="1">
      <formula>#REF!=2</formula>
    </cfRule>
    <cfRule type="expression" dxfId="0" priority="3" stopIfTrue="1">
      <formula>#REF!=3</formula>
    </cfRule>
  </conditionalFormatting>
  <pageMargins left="0.51181102362204722" right="0.51181102362204722" top="0.59055118110236227" bottom="0.78740157480314965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5361" r:id="rId4">
          <objectPr defaultSize="0" autoPict="0" r:id="rId5">
            <anchor moveWithCells="1" sizeWithCells="1">
              <from>
                <xdr:col>1</xdr:col>
                <xdr:colOff>447675</xdr:colOff>
                <xdr:row>1</xdr:row>
                <xdr:rowOff>171450</xdr:rowOff>
              </from>
              <to>
                <xdr:col>3</xdr:col>
                <xdr:colOff>171450</xdr:colOff>
                <xdr:row>2</xdr:row>
                <xdr:rowOff>504825</xdr:rowOff>
              </to>
            </anchor>
          </objectPr>
        </oleObject>
      </mc:Choice>
      <mc:Fallback>
        <oleObject progId="PBrush" shapeId="1536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2"/>
  <sheetViews>
    <sheetView workbookViewId="0">
      <selection activeCell="R8" sqref="R8"/>
    </sheetView>
  </sheetViews>
  <sheetFormatPr defaultColWidth="9.140625" defaultRowHeight="15" x14ac:dyDescent="0.25"/>
  <cols>
    <col min="1" max="1" width="22.28515625" style="124" customWidth="1"/>
    <col min="2" max="2" width="13.85546875" style="124" customWidth="1"/>
    <col min="3" max="3" width="13.28515625" style="124" customWidth="1"/>
    <col min="4" max="4" width="13.5703125" style="124" customWidth="1"/>
    <col min="5" max="5" width="13.28515625" style="124" customWidth="1"/>
    <col min="6" max="6" width="14.7109375" style="124" customWidth="1"/>
    <col min="7" max="7" width="13.140625" style="124" customWidth="1"/>
    <col min="8" max="8" width="12.85546875" style="124" customWidth="1"/>
    <col min="9" max="9" width="13.5703125" style="124" customWidth="1"/>
    <col min="10" max="12" width="9.140625" style="124"/>
    <col min="13" max="13" width="15.5703125" style="124" customWidth="1"/>
    <col min="14" max="16384" width="9.140625" style="124"/>
  </cols>
  <sheetData>
    <row r="1" spans="1:10" x14ac:dyDescent="0.25">
      <c r="A1" s="143"/>
      <c r="B1" s="144"/>
      <c r="C1" s="144"/>
      <c r="D1" s="144"/>
      <c r="E1" s="144"/>
      <c r="F1" s="144"/>
      <c r="G1" s="144"/>
      <c r="H1" s="144"/>
      <c r="I1" s="145"/>
    </row>
    <row r="2" spans="1:10" ht="26.25" x14ac:dyDescent="0.4">
      <c r="A2" s="146" t="s">
        <v>33</v>
      </c>
      <c r="B2" s="175" t="s">
        <v>37</v>
      </c>
      <c r="C2" s="131"/>
      <c r="D2" s="131"/>
      <c r="E2" s="131"/>
      <c r="F2" s="131"/>
      <c r="G2" s="131"/>
      <c r="H2" s="131"/>
      <c r="I2" s="147"/>
      <c r="J2" s="148"/>
    </row>
    <row r="3" spans="1:10" ht="18" x14ac:dyDescent="0.25">
      <c r="A3" s="146"/>
      <c r="B3" s="176" t="s">
        <v>38</v>
      </c>
      <c r="C3" s="131"/>
      <c r="D3" s="131"/>
      <c r="E3" s="131"/>
      <c r="F3" s="131"/>
      <c r="G3" s="131"/>
      <c r="H3" s="131"/>
      <c r="I3" s="149"/>
      <c r="J3" s="148"/>
    </row>
    <row r="4" spans="1:10" x14ac:dyDescent="0.25">
      <c r="A4" s="146"/>
      <c r="B4" s="177" t="s">
        <v>39</v>
      </c>
      <c r="C4" s="131"/>
      <c r="D4" s="131"/>
      <c r="E4" s="131"/>
      <c r="F4" s="131"/>
      <c r="G4" s="131"/>
      <c r="H4" s="131"/>
      <c r="I4" s="26"/>
      <c r="J4" s="148"/>
    </row>
    <row r="5" spans="1:10" ht="26.25" customHeight="1" thickBot="1" x14ac:dyDescent="0.3">
      <c r="A5" s="150"/>
      <c r="B5" s="151" t="s">
        <v>40</v>
      </c>
      <c r="C5" s="152"/>
      <c r="D5" s="152"/>
      <c r="E5" s="152"/>
      <c r="F5" s="152"/>
      <c r="G5" s="152"/>
      <c r="H5" s="152"/>
      <c r="I5" s="153"/>
      <c r="J5" s="148"/>
    </row>
    <row r="6" spans="1:10" ht="24" thickBot="1" x14ac:dyDescent="0.3">
      <c r="A6" s="363" t="s">
        <v>41</v>
      </c>
      <c r="B6" s="364"/>
      <c r="C6" s="364"/>
      <c r="D6" s="364"/>
      <c r="E6" s="364"/>
      <c r="F6" s="364"/>
      <c r="G6" s="364"/>
      <c r="H6" s="364"/>
      <c r="I6" s="365"/>
    </row>
    <row r="7" spans="1:10" ht="15.75" thickBot="1" x14ac:dyDescent="0.3">
      <c r="A7" s="154" t="s">
        <v>42</v>
      </c>
      <c r="B7" s="155"/>
      <c r="C7" s="155"/>
      <c r="D7" s="156"/>
      <c r="E7" s="131"/>
      <c r="F7" s="157"/>
      <c r="G7" s="366"/>
      <c r="H7" s="366"/>
      <c r="I7" s="367"/>
    </row>
    <row r="8" spans="1:10" ht="32.25" customHeight="1" thickBot="1" x14ac:dyDescent="0.3">
      <c r="A8" s="370" t="s">
        <v>196</v>
      </c>
      <c r="B8" s="371"/>
      <c r="C8" s="371"/>
      <c r="D8" s="371"/>
      <c r="E8" s="371"/>
      <c r="F8" s="371"/>
      <c r="G8" s="371"/>
      <c r="H8" s="371"/>
      <c r="I8" s="372"/>
    </row>
    <row r="9" spans="1:10" ht="25.5" x14ac:dyDescent="0.25">
      <c r="A9" s="158" t="s">
        <v>43</v>
      </c>
      <c r="B9" s="159" t="s">
        <v>44</v>
      </c>
      <c r="C9" s="125" t="s">
        <v>45</v>
      </c>
      <c r="D9" s="125" t="s">
        <v>46</v>
      </c>
      <c r="E9" s="125" t="s">
        <v>47</v>
      </c>
      <c r="F9" s="125" t="s">
        <v>48</v>
      </c>
      <c r="G9" s="125" t="s">
        <v>49</v>
      </c>
      <c r="H9" s="125" t="s">
        <v>173</v>
      </c>
      <c r="I9" s="178" t="s">
        <v>50</v>
      </c>
    </row>
    <row r="10" spans="1:10" x14ac:dyDescent="0.25">
      <c r="A10" s="368" t="str">
        <f>'ORÇ (2)'!D9</f>
        <v>ADMINISTRAÇÃO LOCAL</v>
      </c>
      <c r="B10" s="160" t="s">
        <v>51</v>
      </c>
      <c r="C10" s="161">
        <v>0.16669999999999999</v>
      </c>
      <c r="D10" s="161">
        <v>0.1666</v>
      </c>
      <c r="E10" s="161">
        <v>0.16669999999999999</v>
      </c>
      <c r="F10" s="161">
        <v>0.16669999999999999</v>
      </c>
      <c r="G10" s="161">
        <v>0.1666</v>
      </c>
      <c r="H10" s="161">
        <v>0.16669999999999999</v>
      </c>
      <c r="I10" s="167">
        <f>H10+G10+F10+E10+D10+C10</f>
        <v>0.99999999999999989</v>
      </c>
    </row>
    <row r="11" spans="1:10" x14ac:dyDescent="0.25">
      <c r="A11" s="357"/>
      <c r="B11" s="172">
        <f>'ORÇ (2)'!I9</f>
        <v>6460.9144319999996</v>
      </c>
      <c r="C11" s="164">
        <f>B11*C10</f>
        <v>1077.0344358143998</v>
      </c>
      <c r="D11" s="164">
        <f>B11*D10</f>
        <v>1076.3883443712</v>
      </c>
      <c r="E11" s="164">
        <f>B11*E10</f>
        <v>1077.0344358143998</v>
      </c>
      <c r="F11" s="164">
        <f>B11*F10</f>
        <v>1077.0344358143998</v>
      </c>
      <c r="G11" s="164">
        <f>B11*G10</f>
        <v>1076.3883443712</v>
      </c>
      <c r="H11" s="164">
        <f>B11*H10</f>
        <v>1077.0344358143998</v>
      </c>
      <c r="I11" s="166">
        <f>H11+G11+F11+E11+D11+C11</f>
        <v>6460.9144319999996</v>
      </c>
    </row>
    <row r="12" spans="1:10" x14ac:dyDescent="0.25">
      <c r="A12" s="369" t="str">
        <f>'ORÇ (2)'!D11</f>
        <v xml:space="preserve">SERVIÇOS PRELIMINARES </v>
      </c>
      <c r="B12" s="160" t="s">
        <v>51</v>
      </c>
      <c r="C12" s="161">
        <v>0.35</v>
      </c>
      <c r="D12" s="162">
        <v>0.1</v>
      </c>
      <c r="E12" s="162">
        <v>0.1</v>
      </c>
      <c r="F12" s="162">
        <v>0.1</v>
      </c>
      <c r="G12" s="161">
        <v>0.1</v>
      </c>
      <c r="H12" s="267">
        <v>0.25</v>
      </c>
      <c r="I12" s="167">
        <f>F12+E12+D12+C12+G12+H12</f>
        <v>1</v>
      </c>
    </row>
    <row r="13" spans="1:10" x14ac:dyDescent="0.25">
      <c r="A13" s="362"/>
      <c r="B13" s="173">
        <f>'ORÇ (2)'!I11</f>
        <v>11688.995079839999</v>
      </c>
      <c r="C13" s="164">
        <f>C12*B13</f>
        <v>4091.1482779439993</v>
      </c>
      <c r="D13" s="164">
        <f>B13*D12</f>
        <v>1168.8995079839999</v>
      </c>
      <c r="E13" s="164">
        <f>B13*E12</f>
        <v>1168.8995079839999</v>
      </c>
      <c r="F13" s="164">
        <f>B13*F12</f>
        <v>1168.8995079839999</v>
      </c>
      <c r="G13" s="164">
        <f>B13*G12</f>
        <v>1168.8995079839999</v>
      </c>
      <c r="H13" s="164">
        <f>B13*H12</f>
        <v>2922.2487699599997</v>
      </c>
      <c r="I13" s="166">
        <f>G13+F13+E13+D13+C13+H13</f>
        <v>11688.995079839999</v>
      </c>
    </row>
    <row r="14" spans="1:10" x14ac:dyDescent="0.25">
      <c r="A14" s="368" t="str">
        <f>'ORÇ (2)'!D16</f>
        <v>REMOÇÃO DE PAVIMENTO</v>
      </c>
      <c r="B14" s="160" t="s">
        <v>51</v>
      </c>
      <c r="C14" s="161">
        <v>0.15</v>
      </c>
      <c r="D14" s="161">
        <v>0.15</v>
      </c>
      <c r="E14" s="161">
        <v>0.15</v>
      </c>
      <c r="F14" s="161">
        <v>0.2</v>
      </c>
      <c r="G14" s="161">
        <v>0.2</v>
      </c>
      <c r="H14" s="267">
        <v>0.15</v>
      </c>
      <c r="I14" s="273">
        <f>G14+F14+E14+D14+C14+H14</f>
        <v>1</v>
      </c>
    </row>
    <row r="15" spans="1:10" x14ac:dyDescent="0.25">
      <c r="A15" s="358"/>
      <c r="B15" s="173">
        <f>'ORÇ (2)'!I16</f>
        <v>8513.0437900800007</v>
      </c>
      <c r="C15" s="164">
        <f>B15*C14</f>
        <v>1276.9565685120001</v>
      </c>
      <c r="D15" s="164">
        <f>B15*D14</f>
        <v>1276.9565685120001</v>
      </c>
      <c r="E15" s="164">
        <f>B15*E14</f>
        <v>1276.9565685120001</v>
      </c>
      <c r="F15" s="164">
        <f>B15*F14</f>
        <v>1702.6087580160001</v>
      </c>
      <c r="G15" s="164">
        <f>B15*G14</f>
        <v>1702.6087580160001</v>
      </c>
      <c r="H15" s="268">
        <f>B15*H14</f>
        <v>1276.9565685120001</v>
      </c>
      <c r="I15" s="166">
        <f>F15+E15+D15+C15+G15+H15</f>
        <v>8513.0437900800007</v>
      </c>
    </row>
    <row r="16" spans="1:10" x14ac:dyDescent="0.25">
      <c r="A16" s="368" t="str">
        <f>'ORÇ (2)'!D18</f>
        <v>DRENAGEM PLUVIAL SUPERFICIAL</v>
      </c>
      <c r="B16" s="160" t="s">
        <v>51</v>
      </c>
      <c r="C16" s="161">
        <v>0.15</v>
      </c>
      <c r="D16" s="162">
        <v>0.15</v>
      </c>
      <c r="E16" s="162">
        <v>0.15</v>
      </c>
      <c r="F16" s="162">
        <v>0.2</v>
      </c>
      <c r="G16" s="161">
        <v>0.2</v>
      </c>
      <c r="H16" s="267">
        <v>0.15</v>
      </c>
      <c r="I16" s="167">
        <f>H16+G16+F16+E16+D16+C16</f>
        <v>1</v>
      </c>
    </row>
    <row r="17" spans="1:10" x14ac:dyDescent="0.25">
      <c r="A17" s="358"/>
      <c r="B17" s="173">
        <f>'ORÇ (2)'!I18</f>
        <v>45235.062008319997</v>
      </c>
      <c r="C17" s="164">
        <f>C16*B17</f>
        <v>6785.2593012479992</v>
      </c>
      <c r="D17" s="164">
        <f>D16*B17</f>
        <v>6785.2593012479992</v>
      </c>
      <c r="E17" s="164">
        <f>E16*B17</f>
        <v>6785.2593012479992</v>
      </c>
      <c r="F17" s="164">
        <f>B17*F16</f>
        <v>9047.0124016640002</v>
      </c>
      <c r="G17" s="164">
        <f>G16*B17</f>
        <v>9047.0124016640002</v>
      </c>
      <c r="H17" s="268">
        <f>B17*H16</f>
        <v>6785.2593012479992</v>
      </c>
      <c r="I17" s="166">
        <f>G17+F17+E17+D17+C17+H17</f>
        <v>45235.062008319997</v>
      </c>
    </row>
    <row r="18" spans="1:10" x14ac:dyDescent="0.25">
      <c r="A18" s="357" t="str">
        <f>'ORÇ (2)'!D27</f>
        <v>SERVIÇOS DE CALÇAMENTO</v>
      </c>
      <c r="B18" s="160" t="s">
        <v>51</v>
      </c>
      <c r="C18" s="161">
        <v>0.15</v>
      </c>
      <c r="D18" s="162">
        <v>0.15</v>
      </c>
      <c r="E18" s="162">
        <v>0.15</v>
      </c>
      <c r="F18" s="162">
        <v>0.2</v>
      </c>
      <c r="G18" s="161">
        <v>0.2</v>
      </c>
      <c r="H18" s="267">
        <v>0.15</v>
      </c>
      <c r="I18" s="167">
        <f>H18+G18+F18+E18+D18+C18</f>
        <v>1</v>
      </c>
    </row>
    <row r="19" spans="1:10" x14ac:dyDescent="0.25">
      <c r="A19" s="358"/>
      <c r="B19" s="173">
        <f>'ORÇ (2)'!I27</f>
        <v>307030.93060687999</v>
      </c>
      <c r="C19" s="164">
        <f>B19*C18</f>
        <v>46054.639591031999</v>
      </c>
      <c r="D19" s="164">
        <f>B19*D18</f>
        <v>46054.639591031999</v>
      </c>
      <c r="E19" s="164">
        <f>B19*E18</f>
        <v>46054.639591031999</v>
      </c>
      <c r="F19" s="164">
        <f>B19*F18</f>
        <v>61406.186121375998</v>
      </c>
      <c r="G19" s="164">
        <f>B19*G18</f>
        <v>61406.186121375998</v>
      </c>
      <c r="H19" s="164">
        <f>B19*H18</f>
        <v>46054.639591031999</v>
      </c>
      <c r="I19" s="166">
        <f>H19+G19+F19+E19+D19+C19</f>
        <v>307030.93060687999</v>
      </c>
    </row>
    <row r="20" spans="1:10" x14ac:dyDescent="0.25">
      <c r="A20" s="430" t="str">
        <f>'ORÇ (2)'!D31</f>
        <v>ACESSIBILIDADE</v>
      </c>
      <c r="B20" s="271" t="s">
        <v>51</v>
      </c>
      <c r="C20" s="272"/>
      <c r="D20" s="272"/>
      <c r="E20" s="272"/>
      <c r="F20" s="272"/>
      <c r="G20" s="272"/>
      <c r="H20" s="267">
        <v>1</v>
      </c>
      <c r="I20" s="167">
        <f>H20</f>
        <v>1</v>
      </c>
    </row>
    <row r="21" spans="1:10" x14ac:dyDescent="0.25">
      <c r="A21" s="358"/>
      <c r="B21" s="173">
        <f>'ORÇ (2)'!I31</f>
        <v>651.63344831999996</v>
      </c>
      <c r="C21" s="164"/>
      <c r="D21" s="164"/>
      <c r="E21" s="164"/>
      <c r="F21" s="164"/>
      <c r="G21" s="164"/>
      <c r="H21" s="268">
        <f>B21</f>
        <v>651.63344831999996</v>
      </c>
      <c r="I21" s="166">
        <f>H21</f>
        <v>651.63344831999996</v>
      </c>
    </row>
    <row r="22" spans="1:10" x14ac:dyDescent="0.25">
      <c r="A22" s="430" t="str">
        <f>'ORÇ (2)'!D33</f>
        <v>SINALIZAÇÃO VERTICAL</v>
      </c>
      <c r="B22" s="271" t="s">
        <v>51</v>
      </c>
      <c r="C22" s="163"/>
      <c r="D22" s="163"/>
      <c r="E22" s="272"/>
      <c r="F22" s="272"/>
      <c r="G22" s="161">
        <v>0.5</v>
      </c>
      <c r="H22" s="267">
        <v>0.5</v>
      </c>
      <c r="I22" s="167">
        <v>1</v>
      </c>
    </row>
    <row r="23" spans="1:10" x14ac:dyDescent="0.25">
      <c r="A23" s="358"/>
      <c r="B23" s="173">
        <f>'ORÇ (2)'!I33</f>
        <v>8445.1650771199984</v>
      </c>
      <c r="C23" s="165"/>
      <c r="D23" s="165"/>
      <c r="E23" s="164"/>
      <c r="F23" s="164"/>
      <c r="G23" s="164">
        <f>B23*G22</f>
        <v>4222.5825385599992</v>
      </c>
      <c r="H23" s="268">
        <f>H22*B23</f>
        <v>4222.5825385599992</v>
      </c>
      <c r="I23" s="166">
        <f>H23+G23+F23+E23+D23+C23</f>
        <v>8445.1650771199984</v>
      </c>
    </row>
    <row r="24" spans="1:10" x14ac:dyDescent="0.25">
      <c r="A24" s="359" t="s">
        <v>198</v>
      </c>
      <c r="B24" s="160" t="s">
        <v>51</v>
      </c>
      <c r="C24" s="168">
        <f>C25/B25</f>
        <v>0.15278635251307776</v>
      </c>
      <c r="D24" s="168">
        <f>D25/B25</f>
        <v>0.1452536181436038</v>
      </c>
      <c r="E24" s="168">
        <f>E25/B25</f>
        <v>0.14525528321725534</v>
      </c>
      <c r="F24" s="168">
        <f>F25/B25</f>
        <v>0.1917443424578448</v>
      </c>
      <c r="G24" s="168">
        <f>G25/B25</f>
        <v>0.20262490001770997</v>
      </c>
      <c r="H24" s="168">
        <f>H25/B25</f>
        <v>0.16233550365050828</v>
      </c>
      <c r="I24" s="280">
        <f>I25/B25</f>
        <v>1</v>
      </c>
      <c r="J24" s="174"/>
    </row>
    <row r="25" spans="1:10" ht="15.75" thickBot="1" x14ac:dyDescent="0.3">
      <c r="A25" s="360"/>
      <c r="B25" s="169">
        <f>'ORÇ (2)'!I37</f>
        <v>388025.74444256001</v>
      </c>
      <c r="C25" s="169">
        <f t="shared" ref="C25:G25" si="0">C11+C13+C15+C17+C19+C23</f>
        <v>59285.038174550398</v>
      </c>
      <c r="D25" s="169">
        <f t="shared" si="0"/>
        <v>56362.1433131472</v>
      </c>
      <c r="E25" s="169">
        <f t="shared" si="0"/>
        <v>56362.789404590396</v>
      </c>
      <c r="F25" s="169">
        <f t="shared" si="0"/>
        <v>74401.741224854399</v>
      </c>
      <c r="G25" s="169">
        <f t="shared" si="0"/>
        <v>78623.677671971207</v>
      </c>
      <c r="H25" s="169">
        <f>H11+H13+H15+H17+H19+H23+H21</f>
        <v>62990.354653446389</v>
      </c>
      <c r="I25" s="170">
        <f>G25+F25+E25+D25+C25+H25</f>
        <v>388025.74444256001</v>
      </c>
    </row>
    <row r="26" spans="1:10" x14ac:dyDescent="0.25">
      <c r="A26" s="148"/>
      <c r="B26" s="148"/>
      <c r="C26" s="148"/>
      <c r="D26" s="148"/>
      <c r="E26" s="148"/>
      <c r="F26" s="148"/>
      <c r="G26" s="148"/>
      <c r="H26" s="148"/>
      <c r="I26" s="171"/>
    </row>
    <row r="27" spans="1:10" ht="2.25" customHeight="1" x14ac:dyDescent="0.25"/>
    <row r="29" spans="1:10" x14ac:dyDescent="0.25">
      <c r="A29" s="128" t="s">
        <v>26</v>
      </c>
      <c r="B29" s="325" t="s">
        <v>26</v>
      </c>
      <c r="C29" s="325"/>
      <c r="D29" s="325"/>
      <c r="E29" s="325"/>
    </row>
    <row r="30" spans="1:10" x14ac:dyDescent="0.25">
      <c r="A30" s="140" t="s">
        <v>27</v>
      </c>
      <c r="B30" s="325" t="s">
        <v>28</v>
      </c>
      <c r="C30" s="325"/>
      <c r="D30" s="325"/>
      <c r="E30" s="325"/>
    </row>
    <row r="31" spans="1:10" x14ac:dyDescent="0.25">
      <c r="A31" s="130" t="s">
        <v>35</v>
      </c>
      <c r="B31" s="325" t="s">
        <v>30</v>
      </c>
      <c r="C31" s="325"/>
      <c r="D31" s="325"/>
      <c r="E31" s="325"/>
    </row>
    <row r="32" spans="1:10" x14ac:dyDescent="0.25">
      <c r="A32" s="142" t="s">
        <v>36</v>
      </c>
    </row>
  </sheetData>
  <mergeCells count="14">
    <mergeCell ref="B31:E31"/>
    <mergeCell ref="A22:A23"/>
    <mergeCell ref="A6:I6"/>
    <mergeCell ref="G7:I7"/>
    <mergeCell ref="A8:I8"/>
    <mergeCell ref="A10:A11"/>
    <mergeCell ref="A12:A13"/>
    <mergeCell ref="A14:A15"/>
    <mergeCell ref="A20:A21"/>
    <mergeCell ref="A16:A17"/>
    <mergeCell ref="A18:A19"/>
    <mergeCell ref="A24:A25"/>
    <mergeCell ref="B29:E29"/>
    <mergeCell ref="B30:E30"/>
  </mergeCells>
  <pageMargins left="0.31496062992125984" right="0.51181102362204722" top="0.78740157480314965" bottom="0.19685039370078741" header="0.31496062992125984" footer="0.31496062992125984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3313" r:id="rId4">
          <objectPr defaultSize="0" autoPict="0" r:id="rId5">
            <anchor moveWithCells="1" sizeWithCells="1">
              <from>
                <xdr:col>0</xdr:col>
                <xdr:colOff>304800</xdr:colOff>
                <xdr:row>0</xdr:row>
                <xdr:rowOff>123825</xdr:rowOff>
              </from>
              <to>
                <xdr:col>0</xdr:col>
                <xdr:colOff>1485900</xdr:colOff>
                <xdr:row>4</xdr:row>
                <xdr:rowOff>247650</xdr:rowOff>
              </to>
            </anchor>
          </objectPr>
        </oleObject>
      </mc:Choice>
      <mc:Fallback>
        <oleObject progId="PBrush" shapeId="1331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0EEB1-21E1-4167-A997-6B1E59D64F0F}">
  <dimension ref="B1:K63"/>
  <sheetViews>
    <sheetView tabSelected="1" workbookViewId="0">
      <selection activeCell="P15" sqref="P15"/>
    </sheetView>
  </sheetViews>
  <sheetFormatPr defaultColWidth="9.140625" defaultRowHeight="15" x14ac:dyDescent="0.25"/>
  <cols>
    <col min="1" max="1" width="2.140625" style="124" customWidth="1"/>
    <col min="2" max="2" width="7.7109375" style="124" customWidth="1"/>
    <col min="3" max="3" width="15.28515625" style="124" customWidth="1"/>
    <col min="4" max="4" width="52.28515625" style="124" customWidth="1"/>
    <col min="5" max="5" width="11.42578125" style="124" customWidth="1"/>
    <col min="6" max="6" width="11.85546875" style="219" customWidth="1"/>
    <col min="7" max="7" width="10.7109375" style="124" customWidth="1"/>
    <col min="8" max="8" width="11.7109375" style="124" customWidth="1"/>
    <col min="9" max="9" width="19.5703125" style="124" customWidth="1"/>
    <col min="10" max="10" width="9.5703125" style="124" bestFit="1" customWidth="1"/>
    <col min="11" max="11" width="11.7109375" style="124" bestFit="1" customWidth="1"/>
    <col min="12" max="16384" width="9.140625" style="124"/>
  </cols>
  <sheetData>
    <row r="1" spans="2:10" ht="64.5" customHeight="1" x14ac:dyDescent="0.25">
      <c r="B1" s="309"/>
      <c r="C1" s="310"/>
      <c r="D1" s="310"/>
      <c r="E1" s="310"/>
      <c r="F1" s="310"/>
      <c r="G1" s="310"/>
      <c r="H1" s="310"/>
      <c r="I1" s="311"/>
    </row>
    <row r="2" spans="2:10" ht="45" customHeight="1" thickBot="1" x14ac:dyDescent="0.3">
      <c r="B2" s="312"/>
      <c r="C2" s="313"/>
      <c r="D2" s="313"/>
      <c r="E2" s="313"/>
      <c r="F2" s="313"/>
      <c r="G2" s="313"/>
      <c r="H2" s="313"/>
      <c r="I2" s="314"/>
    </row>
    <row r="3" spans="2:10" ht="29.25" customHeight="1" thickBot="1" x14ac:dyDescent="0.3">
      <c r="B3" s="306" t="s">
        <v>254</v>
      </c>
      <c r="C3" s="307"/>
      <c r="D3" s="307"/>
      <c r="E3" s="307"/>
      <c r="F3" s="307"/>
      <c r="G3" s="307"/>
      <c r="H3" s="307"/>
      <c r="I3" s="308"/>
    </row>
    <row r="4" spans="2:10" ht="21.75" customHeight="1" x14ac:dyDescent="0.25">
      <c r="B4" s="317" t="s">
        <v>69</v>
      </c>
      <c r="C4" s="318"/>
      <c r="D4" s="318"/>
      <c r="E4" s="318"/>
      <c r="F4" s="318"/>
      <c r="G4" s="318"/>
      <c r="H4" s="318"/>
      <c r="I4" s="185" t="s">
        <v>255</v>
      </c>
    </row>
    <row r="5" spans="2:10" ht="30" customHeight="1" x14ac:dyDescent="0.25">
      <c r="B5" s="322" t="s">
        <v>241</v>
      </c>
      <c r="C5" s="323"/>
      <c r="D5" s="323"/>
      <c r="E5" s="323"/>
      <c r="F5" s="323"/>
      <c r="G5" s="323"/>
      <c r="H5" s="324"/>
      <c r="I5" s="179">
        <v>1.3071999999999999</v>
      </c>
    </row>
    <row r="6" spans="2:10" ht="22.5" customHeight="1" thickBot="1" x14ac:dyDescent="0.3">
      <c r="B6" s="319" t="s">
        <v>227</v>
      </c>
      <c r="C6" s="320"/>
      <c r="D6" s="320"/>
      <c r="E6" s="320"/>
      <c r="F6" s="320"/>
      <c r="G6" s="321"/>
      <c r="H6" s="182" t="s">
        <v>1</v>
      </c>
      <c r="I6" s="183">
        <v>1.3071999999999999</v>
      </c>
    </row>
    <row r="7" spans="2:10" ht="27" customHeight="1" thickBot="1" x14ac:dyDescent="0.3">
      <c r="B7" s="184" t="s">
        <v>2</v>
      </c>
      <c r="C7" s="184" t="s">
        <v>3</v>
      </c>
      <c r="D7" s="184" t="s">
        <v>4</v>
      </c>
      <c r="E7" s="184" t="s">
        <v>5</v>
      </c>
      <c r="F7" s="220" t="s">
        <v>160</v>
      </c>
      <c r="G7" s="180" t="s">
        <v>6</v>
      </c>
      <c r="H7" s="180" t="s">
        <v>7</v>
      </c>
      <c r="I7" s="195" t="s">
        <v>8</v>
      </c>
    </row>
    <row r="8" spans="2:10" ht="25.5" customHeight="1" thickBot="1" x14ac:dyDescent="0.3">
      <c r="B8" s="290">
        <v>1</v>
      </c>
      <c r="C8" s="290"/>
      <c r="D8" s="113" t="s">
        <v>93</v>
      </c>
      <c r="E8" s="290"/>
      <c r="F8" s="197"/>
      <c r="G8" s="112"/>
      <c r="H8" s="112"/>
      <c r="I8" s="296">
        <f>I9</f>
        <v>6460.9144319999996</v>
      </c>
    </row>
    <row r="9" spans="2:10" ht="34.5" customHeight="1" thickBot="1" x14ac:dyDescent="0.3">
      <c r="B9" s="115" t="s">
        <v>32</v>
      </c>
      <c r="C9" s="116">
        <v>90777</v>
      </c>
      <c r="D9" s="114" t="s">
        <v>94</v>
      </c>
      <c r="E9" s="115" t="s">
        <v>95</v>
      </c>
      <c r="F9" s="264">
        <v>48</v>
      </c>
      <c r="G9" s="121">
        <v>102.97</v>
      </c>
      <c r="H9" s="300">
        <f>G9*I6</f>
        <v>134.602384</v>
      </c>
      <c r="I9" s="292">
        <f>H9*F9</f>
        <v>6460.9144319999996</v>
      </c>
    </row>
    <row r="10" spans="2:10" ht="21" customHeight="1" thickBot="1" x14ac:dyDescent="0.3">
      <c r="B10" s="181">
        <v>2</v>
      </c>
      <c r="C10" s="186"/>
      <c r="D10" s="196" t="s">
        <v>57</v>
      </c>
      <c r="E10" s="187"/>
      <c r="F10" s="197"/>
      <c r="G10" s="315" t="s">
        <v>9</v>
      </c>
      <c r="H10" s="315"/>
      <c r="I10" s="296">
        <f>I11+I12+I13+I14</f>
        <v>12639.120719999999</v>
      </c>
    </row>
    <row r="11" spans="2:10" ht="33.75" customHeight="1" thickBot="1" x14ac:dyDescent="0.3">
      <c r="B11" s="190" t="s">
        <v>10</v>
      </c>
      <c r="C11" s="192" t="s">
        <v>151</v>
      </c>
      <c r="D11" s="199" t="s">
        <v>96</v>
      </c>
      <c r="E11" s="190" t="s">
        <v>5</v>
      </c>
      <c r="F11" s="200">
        <v>1</v>
      </c>
      <c r="G11" s="110">
        <v>2048.9499999999998</v>
      </c>
      <c r="H11" s="301">
        <f>G11*I5</f>
        <v>2678.3874399999995</v>
      </c>
      <c r="I11" s="293">
        <f>H11*F11</f>
        <v>2678.3874399999995</v>
      </c>
    </row>
    <row r="12" spans="2:10" ht="45" customHeight="1" thickBot="1" x14ac:dyDescent="0.3">
      <c r="B12" s="190" t="s">
        <v>99</v>
      </c>
      <c r="C12" s="192" t="s">
        <v>150</v>
      </c>
      <c r="D12" s="199" t="s">
        <v>97</v>
      </c>
      <c r="E12" s="190" t="s">
        <v>154</v>
      </c>
      <c r="F12" s="200">
        <v>6</v>
      </c>
      <c r="G12" s="110">
        <v>761.71</v>
      </c>
      <c r="H12" s="301">
        <f>G12*I6</f>
        <v>995.707312</v>
      </c>
      <c r="I12" s="293">
        <f t="shared" ref="I12:I14" si="0">H12*F12</f>
        <v>5974.243872</v>
      </c>
    </row>
    <row r="13" spans="2:10" ht="45.75" customHeight="1" thickBot="1" x14ac:dyDescent="0.3">
      <c r="B13" s="190" t="s">
        <v>100</v>
      </c>
      <c r="C13" s="192" t="s">
        <v>152</v>
      </c>
      <c r="D13" s="199" t="s">
        <v>98</v>
      </c>
      <c r="E13" s="190" t="s">
        <v>5</v>
      </c>
      <c r="F13" s="200">
        <v>1</v>
      </c>
      <c r="G13" s="110">
        <v>1524.82</v>
      </c>
      <c r="H13" s="301">
        <f>G13*I6</f>
        <v>1993.2447039999997</v>
      </c>
      <c r="I13" s="293">
        <f t="shared" si="0"/>
        <v>1993.2447039999997</v>
      </c>
    </row>
    <row r="14" spans="2:10" ht="45.75" customHeight="1" thickBot="1" x14ac:dyDescent="0.3">
      <c r="B14" s="190" t="s">
        <v>101</v>
      </c>
      <c r="C14" s="192" t="s">
        <v>153</v>
      </c>
      <c r="D14" s="199" t="s">
        <v>170</v>
      </c>
      <c r="E14" s="190" t="s">
        <v>5</v>
      </c>
      <c r="F14" s="200">
        <v>1</v>
      </c>
      <c r="G14" s="110">
        <v>1524.82</v>
      </c>
      <c r="H14" s="301">
        <f>G14*I6</f>
        <v>1993.2447039999997</v>
      </c>
      <c r="I14" s="293">
        <f t="shared" si="0"/>
        <v>1993.2447039999997</v>
      </c>
    </row>
    <row r="15" spans="2:10" ht="24" customHeight="1" thickBot="1" x14ac:dyDescent="0.3">
      <c r="B15" s="181">
        <v>3</v>
      </c>
      <c r="C15" s="186"/>
      <c r="D15" s="196" t="s">
        <v>11</v>
      </c>
      <c r="E15" s="188"/>
      <c r="F15" s="120"/>
      <c r="G15" s="316" t="s">
        <v>9</v>
      </c>
      <c r="H15" s="316"/>
      <c r="I15" s="295">
        <f>I16</f>
        <v>6347.8405862399995</v>
      </c>
    </row>
    <row r="16" spans="2:10" ht="63.75" customHeight="1" thickBot="1" x14ac:dyDescent="0.3">
      <c r="B16" s="204" t="s">
        <v>12</v>
      </c>
      <c r="C16" s="192" t="s">
        <v>155</v>
      </c>
      <c r="D16" s="193" t="str">
        <f>COMPOSIÇÕES!E36</f>
        <v>REMOÇÃO MECANIZADA DE PAVIMENTO EM PARALELEPÍPEDO, COM RETRO-ESCAVADEIRA, INCLUÍNDO CARGA, DESCARGA E TRANSPORTE DOS MATERIAIS REMOVIDOS</v>
      </c>
      <c r="E16" s="190" t="s">
        <v>13</v>
      </c>
      <c r="F16" s="200">
        <v>2279.84</v>
      </c>
      <c r="G16" s="200">
        <v>2.13</v>
      </c>
      <c r="H16" s="302">
        <f>G16*I6</f>
        <v>2.7843359999999997</v>
      </c>
      <c r="I16" s="294">
        <f>H16*F16</f>
        <v>6347.8405862399995</v>
      </c>
      <c r="J16" s="299"/>
    </row>
    <row r="17" spans="2:9" ht="25.5" customHeight="1" thickBot="1" x14ac:dyDescent="0.3">
      <c r="B17" s="181">
        <v>4</v>
      </c>
      <c r="C17" s="186"/>
      <c r="D17" s="196" t="s">
        <v>161</v>
      </c>
      <c r="E17" s="188"/>
      <c r="F17" s="202"/>
      <c r="G17" s="316" t="s">
        <v>9</v>
      </c>
      <c r="H17" s="316"/>
      <c r="I17" s="296">
        <f>SUM(I23:I33)</f>
        <v>67802.830679744002</v>
      </c>
    </row>
    <row r="18" spans="2:9" ht="109.5" hidden="1" customHeight="1" x14ac:dyDescent="0.3">
      <c r="B18" s="190" t="s">
        <v>12</v>
      </c>
      <c r="C18" s="189" t="s">
        <v>59</v>
      </c>
      <c r="D18" s="193" t="s">
        <v>58</v>
      </c>
      <c r="E18" s="190" t="s">
        <v>15</v>
      </c>
      <c r="F18" s="207">
        <v>0</v>
      </c>
      <c r="G18" s="88">
        <v>9.42</v>
      </c>
      <c r="H18" s="200">
        <f>G18*I5</f>
        <v>12.313823999999999</v>
      </c>
      <c r="I18" s="201">
        <f>H18*F18</f>
        <v>0</v>
      </c>
    </row>
    <row r="19" spans="2:9" ht="28.5" hidden="1" customHeight="1" x14ac:dyDescent="0.3">
      <c r="B19" s="190" t="s">
        <v>52</v>
      </c>
      <c r="C19" s="189" t="s">
        <v>63</v>
      </c>
      <c r="D19" s="208" t="s">
        <v>60</v>
      </c>
      <c r="E19" s="190" t="s">
        <v>15</v>
      </c>
      <c r="F19" s="207">
        <v>0</v>
      </c>
      <c r="G19" s="88">
        <v>174.89</v>
      </c>
      <c r="H19" s="200">
        <f>G19*I5</f>
        <v>228.61620799999997</v>
      </c>
      <c r="I19" s="201">
        <f>H19*F19</f>
        <v>0</v>
      </c>
    </row>
    <row r="20" spans="2:9" ht="45" hidden="1" customHeight="1" x14ac:dyDescent="0.3">
      <c r="B20" s="190" t="s">
        <v>53</v>
      </c>
      <c r="C20" s="189" t="s">
        <v>62</v>
      </c>
      <c r="D20" s="193" t="s">
        <v>61</v>
      </c>
      <c r="E20" s="190" t="s">
        <v>15</v>
      </c>
      <c r="F20" s="207">
        <v>0</v>
      </c>
      <c r="G20" s="200">
        <v>37.19</v>
      </c>
      <c r="H20" s="200">
        <f>G20*I6</f>
        <v>48.614767999999991</v>
      </c>
      <c r="I20" s="201">
        <f>H20*F20</f>
        <v>0</v>
      </c>
    </row>
    <row r="21" spans="2:9" ht="61.5" hidden="1" customHeight="1" x14ac:dyDescent="0.3">
      <c r="B21" s="190" t="s">
        <v>54</v>
      </c>
      <c r="C21" s="190" t="s">
        <v>65</v>
      </c>
      <c r="D21" s="193" t="s">
        <v>18</v>
      </c>
      <c r="E21" s="209" t="s">
        <v>19</v>
      </c>
      <c r="F21" s="210">
        <v>0</v>
      </c>
      <c r="G21" s="211">
        <v>88.72</v>
      </c>
      <c r="H21" s="211">
        <f>G21*I6</f>
        <v>115.97478399999999</v>
      </c>
      <c r="I21" s="212">
        <f>H21*F21</f>
        <v>0</v>
      </c>
    </row>
    <row r="22" spans="2:9" ht="43.5" hidden="1" customHeight="1" x14ac:dyDescent="0.3">
      <c r="B22" s="190" t="s">
        <v>55</v>
      </c>
      <c r="C22" s="189" t="s">
        <v>64</v>
      </c>
      <c r="D22" s="193" t="s">
        <v>20</v>
      </c>
      <c r="E22" s="190" t="s">
        <v>5</v>
      </c>
      <c r="F22" s="207">
        <v>0</v>
      </c>
      <c r="G22" s="213">
        <v>1207.52</v>
      </c>
      <c r="H22" s="211">
        <f>G22*I5</f>
        <v>1578.4701439999999</v>
      </c>
      <c r="I22" s="212">
        <f t="shared" ref="I22" si="1">H22*F22</f>
        <v>0</v>
      </c>
    </row>
    <row r="23" spans="2:9" ht="100.5" customHeight="1" thickBot="1" x14ac:dyDescent="0.3">
      <c r="B23" s="190" t="s">
        <v>14</v>
      </c>
      <c r="C23" s="189">
        <v>90092</v>
      </c>
      <c r="D23" s="193" t="s">
        <v>207</v>
      </c>
      <c r="E23" s="190" t="s">
        <v>15</v>
      </c>
      <c r="F23" s="207">
        <f>1.69+21.64+2.29</f>
        <v>25.62</v>
      </c>
      <c r="G23" s="213">
        <v>5.54</v>
      </c>
      <c r="H23" s="303">
        <f>G23*I6</f>
        <v>7.2418879999999994</v>
      </c>
      <c r="I23" s="297">
        <f>H23*F23</f>
        <v>185.53717055999999</v>
      </c>
    </row>
    <row r="24" spans="2:9" ht="33" customHeight="1" thickBot="1" x14ac:dyDescent="0.3">
      <c r="B24" s="190" t="s">
        <v>16</v>
      </c>
      <c r="C24" s="189">
        <v>96624</v>
      </c>
      <c r="D24" s="208" t="s">
        <v>206</v>
      </c>
      <c r="E24" s="190" t="s">
        <v>15</v>
      </c>
      <c r="F24" s="207">
        <f>0.056+0.72+0.14</f>
        <v>0.91600000000000004</v>
      </c>
      <c r="G24" s="213">
        <v>204.72</v>
      </c>
      <c r="H24" s="303">
        <f>G24*I6</f>
        <v>267.609984</v>
      </c>
      <c r="I24" s="297">
        <f t="shared" ref="I24:I33" si="2">H24*F24</f>
        <v>245.13074534400002</v>
      </c>
    </row>
    <row r="25" spans="2:9" ht="43.5" customHeight="1" thickBot="1" x14ac:dyDescent="0.3">
      <c r="B25" s="190" t="s">
        <v>17</v>
      </c>
      <c r="C25" s="189" t="s">
        <v>246</v>
      </c>
      <c r="D25" s="193" t="s">
        <v>245</v>
      </c>
      <c r="E25" s="190" t="s">
        <v>19</v>
      </c>
      <c r="F25" s="207">
        <v>7.17</v>
      </c>
      <c r="G25" s="213">
        <v>124.17</v>
      </c>
      <c r="H25" s="303">
        <f>G25*I6</f>
        <v>162.31502399999999</v>
      </c>
      <c r="I25" s="297">
        <f t="shared" si="2"/>
        <v>1163.7987220799998</v>
      </c>
    </row>
    <row r="26" spans="2:9" ht="43.5" customHeight="1" thickBot="1" x14ac:dyDescent="0.3">
      <c r="B26" s="190" t="s">
        <v>222</v>
      </c>
      <c r="C26" s="189" t="s">
        <v>247</v>
      </c>
      <c r="D26" s="193" t="s">
        <v>248</v>
      </c>
      <c r="E26" s="190" t="s">
        <v>19</v>
      </c>
      <c r="F26" s="207">
        <f>1.88+24.04</f>
        <v>25.919999999999998</v>
      </c>
      <c r="G26" s="213">
        <v>80.790000000000006</v>
      </c>
      <c r="H26" s="303">
        <f>G26*I6</f>
        <v>105.608688</v>
      </c>
      <c r="I26" s="297">
        <f t="shared" si="2"/>
        <v>2737.3771929599998</v>
      </c>
    </row>
    <row r="27" spans="2:9" ht="43.5" customHeight="1" thickBot="1" x14ac:dyDescent="0.3">
      <c r="B27" s="190" t="s">
        <v>223</v>
      </c>
      <c r="C27" s="189">
        <v>97956</v>
      </c>
      <c r="D27" s="193" t="s">
        <v>208</v>
      </c>
      <c r="E27" s="190" t="s">
        <v>5</v>
      </c>
      <c r="F27" s="207">
        <v>4</v>
      </c>
      <c r="G27" s="213">
        <v>1464.49</v>
      </c>
      <c r="H27" s="303">
        <f>G27*I6</f>
        <v>1914.3813279999999</v>
      </c>
      <c r="I27" s="297">
        <f t="shared" si="2"/>
        <v>7657.5253119999998</v>
      </c>
    </row>
    <row r="28" spans="2:9" ht="56.25" customHeight="1" thickBot="1" x14ac:dyDescent="0.3">
      <c r="B28" s="190" t="s">
        <v>224</v>
      </c>
      <c r="C28" s="189">
        <v>99260</v>
      </c>
      <c r="D28" s="193" t="s">
        <v>253</v>
      </c>
      <c r="E28" s="190" t="s">
        <v>5</v>
      </c>
      <c r="F28" s="207">
        <v>1</v>
      </c>
      <c r="G28" s="213">
        <v>415.32</v>
      </c>
      <c r="H28" s="303">
        <f>G28*I6</f>
        <v>542.90630399999998</v>
      </c>
      <c r="I28" s="297">
        <f t="shared" si="2"/>
        <v>542.90630399999998</v>
      </c>
    </row>
    <row r="29" spans="2:9" ht="76.5" customHeight="1" thickBot="1" x14ac:dyDescent="0.3">
      <c r="B29" s="190" t="s">
        <v>225</v>
      </c>
      <c r="C29" s="189">
        <v>93368</v>
      </c>
      <c r="D29" s="193" t="s">
        <v>210</v>
      </c>
      <c r="E29" s="190" t="s">
        <v>209</v>
      </c>
      <c r="F29" s="207">
        <f>1.56+19.94+2.07</f>
        <v>23.57</v>
      </c>
      <c r="G29" s="213">
        <v>19.899999999999999</v>
      </c>
      <c r="H29" s="303">
        <f>G29*I6</f>
        <v>26.013279999999998</v>
      </c>
      <c r="I29" s="297">
        <f t="shared" si="2"/>
        <v>613.13300959999992</v>
      </c>
    </row>
    <row r="30" spans="2:9" ht="55.5" customHeight="1" thickBot="1" x14ac:dyDescent="0.3">
      <c r="B30" s="190" t="s">
        <v>226</v>
      </c>
      <c r="C30" s="189">
        <v>94277</v>
      </c>
      <c r="D30" s="193" t="s">
        <v>228</v>
      </c>
      <c r="E30" s="190" t="s">
        <v>19</v>
      </c>
      <c r="F30" s="207">
        <f>130.72+29.68+160+42.43</f>
        <v>362.83</v>
      </c>
      <c r="G30" s="214">
        <v>49.35</v>
      </c>
      <c r="H30" s="303">
        <f>G30*I6</f>
        <v>64.510319999999993</v>
      </c>
      <c r="I30" s="297">
        <f t="shared" si="2"/>
        <v>23406.279405599995</v>
      </c>
    </row>
    <row r="31" spans="2:9" ht="39.75" customHeight="1" thickBot="1" x14ac:dyDescent="0.3">
      <c r="B31" s="190" t="s">
        <v>240</v>
      </c>
      <c r="C31" s="291">
        <v>94287</v>
      </c>
      <c r="D31" s="193" t="s">
        <v>86</v>
      </c>
      <c r="E31" s="190" t="s">
        <v>19</v>
      </c>
      <c r="F31" s="207">
        <f>178.17+115.5+255.83+90.35</f>
        <v>639.85</v>
      </c>
      <c r="G31" s="200">
        <v>33.78</v>
      </c>
      <c r="H31" s="303">
        <f>G31*I6</f>
        <v>44.157215999999998</v>
      </c>
      <c r="I31" s="297">
        <f t="shared" si="2"/>
        <v>28253.9946576</v>
      </c>
    </row>
    <row r="32" spans="2:9" ht="32.25" customHeight="1" thickBot="1" x14ac:dyDescent="0.3">
      <c r="B32" s="190" t="s">
        <v>249</v>
      </c>
      <c r="C32" s="110" t="s">
        <v>164</v>
      </c>
      <c r="D32" s="193" t="s">
        <v>132</v>
      </c>
      <c r="E32" s="190" t="s">
        <v>5</v>
      </c>
      <c r="F32" s="200">
        <f>2+7+1</f>
        <v>10</v>
      </c>
      <c r="G32" s="200">
        <v>145.91999999999999</v>
      </c>
      <c r="H32" s="303">
        <f>G32*I6</f>
        <v>190.74662399999997</v>
      </c>
      <c r="I32" s="297">
        <f t="shared" si="2"/>
        <v>1907.4662399999997</v>
      </c>
    </row>
    <row r="33" spans="2:9" ht="37.5" customHeight="1" thickBot="1" x14ac:dyDescent="0.3">
      <c r="B33" s="190" t="s">
        <v>250</v>
      </c>
      <c r="C33" s="110" t="s">
        <v>168</v>
      </c>
      <c r="D33" s="193" t="s">
        <v>229</v>
      </c>
      <c r="E33" s="190" t="s">
        <v>5</v>
      </c>
      <c r="F33" s="200">
        <f>2+2+3+1</f>
        <v>8</v>
      </c>
      <c r="G33" s="200">
        <v>104.2</v>
      </c>
      <c r="H33" s="303">
        <f>G33*I6</f>
        <v>136.21024</v>
      </c>
      <c r="I33" s="297">
        <f t="shared" si="2"/>
        <v>1089.68192</v>
      </c>
    </row>
    <row r="34" spans="2:9" ht="25.5" customHeight="1" thickBot="1" x14ac:dyDescent="0.3">
      <c r="B34" s="181">
        <v>5</v>
      </c>
      <c r="C34" s="186"/>
      <c r="D34" s="196" t="s">
        <v>197</v>
      </c>
      <c r="E34" s="188"/>
      <c r="F34" s="202"/>
      <c r="G34" s="316" t="s">
        <v>9</v>
      </c>
      <c r="H34" s="316"/>
      <c r="I34" s="296">
        <f>I35+I36+I37</f>
        <v>225872.39755296</v>
      </c>
    </row>
    <row r="35" spans="2:9" ht="39" customHeight="1" thickBot="1" x14ac:dyDescent="0.3">
      <c r="B35" s="190" t="s">
        <v>22</v>
      </c>
      <c r="C35" s="189">
        <v>100576</v>
      </c>
      <c r="D35" s="193" t="s">
        <v>211</v>
      </c>
      <c r="E35" s="190" t="s">
        <v>13</v>
      </c>
      <c r="F35" s="200">
        <f>2058.86+191.95+29.02</f>
        <v>2279.83</v>
      </c>
      <c r="G35" s="200">
        <v>1.92</v>
      </c>
      <c r="H35" s="301">
        <f>G35*I6</f>
        <v>2.5098239999999996</v>
      </c>
      <c r="I35" s="293">
        <f>H35*F35</f>
        <v>5721.9720499199993</v>
      </c>
    </row>
    <row r="36" spans="2:9" ht="42" customHeight="1" thickBot="1" x14ac:dyDescent="0.3">
      <c r="B36" s="190" t="s">
        <v>72</v>
      </c>
      <c r="C36" s="190">
        <v>95877</v>
      </c>
      <c r="D36" s="193" t="s">
        <v>89</v>
      </c>
      <c r="E36" s="270" t="s">
        <v>23</v>
      </c>
      <c r="F36" s="200">
        <f>105.41+54.64+129.1+34.79</f>
        <v>323.94</v>
      </c>
      <c r="G36" s="200">
        <v>1.84</v>
      </c>
      <c r="H36" s="302">
        <f>G36*I6</f>
        <v>2.4052479999999998</v>
      </c>
      <c r="I36" s="293">
        <f t="shared" ref="I36:I37" si="3">H36*F36</f>
        <v>779.15603711999995</v>
      </c>
    </row>
    <row r="37" spans="2:9" ht="46.5" customHeight="1" thickBot="1" x14ac:dyDescent="0.3">
      <c r="B37" s="190" t="s">
        <v>84</v>
      </c>
      <c r="C37" s="204">
        <v>92394</v>
      </c>
      <c r="D37" s="215" t="s">
        <v>88</v>
      </c>
      <c r="E37" s="191" t="s">
        <v>13</v>
      </c>
      <c r="F37" s="216">
        <f>675.33+324.33+868.66+190.54</f>
        <v>2058.86</v>
      </c>
      <c r="G37" s="207">
        <v>81.510000000000005</v>
      </c>
      <c r="H37" s="304">
        <f>G37*I6</f>
        <v>106.54987199999999</v>
      </c>
      <c r="I37" s="293">
        <f t="shared" si="3"/>
        <v>219371.26946591999</v>
      </c>
    </row>
    <row r="38" spans="2:9" ht="24" customHeight="1" thickBot="1" x14ac:dyDescent="0.3">
      <c r="B38" s="278">
        <v>6</v>
      </c>
      <c r="C38" s="276"/>
      <c r="D38" s="196" t="s">
        <v>189</v>
      </c>
      <c r="E38" s="186"/>
      <c r="F38" s="277"/>
      <c r="G38" s="120"/>
      <c r="H38" s="120"/>
      <c r="I38" s="295">
        <f>I42+I39+I41+I40</f>
        <v>37331.720742880003</v>
      </c>
    </row>
    <row r="39" spans="2:9" ht="51.75" customHeight="1" thickBot="1" x14ac:dyDescent="0.3">
      <c r="B39" s="190" t="s">
        <v>182</v>
      </c>
      <c r="C39" s="189">
        <v>94990</v>
      </c>
      <c r="D39" s="193" t="s">
        <v>212</v>
      </c>
      <c r="E39" s="190" t="s">
        <v>15</v>
      </c>
      <c r="F39" s="216">
        <f>1.24+1.26+0.88+0.53+0.94</f>
        <v>4.8499999999999996</v>
      </c>
      <c r="G39" s="305">
        <v>778.71</v>
      </c>
      <c r="H39" s="301">
        <f>G39*I6</f>
        <v>1017.929712</v>
      </c>
      <c r="I39" s="293">
        <f>H39*F39</f>
        <v>4936.9591031999998</v>
      </c>
    </row>
    <row r="40" spans="2:9" ht="46.5" customHeight="1" thickBot="1" x14ac:dyDescent="0.3">
      <c r="B40" s="190" t="s">
        <v>219</v>
      </c>
      <c r="C40" s="189">
        <v>88629</v>
      </c>
      <c r="D40" s="193" t="s">
        <v>251</v>
      </c>
      <c r="E40" s="190" t="s">
        <v>15</v>
      </c>
      <c r="F40" s="216">
        <v>14.04</v>
      </c>
      <c r="G40" s="305">
        <v>664.94</v>
      </c>
      <c r="H40" s="301">
        <f>G40*I6</f>
        <v>869.20956799999999</v>
      </c>
      <c r="I40" s="293">
        <f t="shared" ref="I40:I42" si="4">H40*F40</f>
        <v>12203.702334719999</v>
      </c>
    </row>
    <row r="41" spans="2:9" ht="44.25" customHeight="1" thickBot="1" x14ac:dyDescent="0.3">
      <c r="B41" s="190" t="s">
        <v>220</v>
      </c>
      <c r="C41" s="189">
        <v>93679</v>
      </c>
      <c r="D41" s="193" t="s">
        <v>213</v>
      </c>
      <c r="E41" s="190" t="s">
        <v>13</v>
      </c>
      <c r="F41" s="216">
        <f>27.37+40.6+53.34+41.36</f>
        <v>162.67000000000002</v>
      </c>
      <c r="G41" s="305">
        <v>86.04</v>
      </c>
      <c r="H41" s="301">
        <f>G41*I6</f>
        <v>112.47148800000001</v>
      </c>
      <c r="I41" s="293">
        <f t="shared" si="4"/>
        <v>18295.736952960004</v>
      </c>
    </row>
    <row r="42" spans="2:9" ht="57.75" customHeight="1" thickBot="1" x14ac:dyDescent="0.3">
      <c r="B42" s="190" t="s">
        <v>252</v>
      </c>
      <c r="C42" s="279" t="s">
        <v>169</v>
      </c>
      <c r="D42" s="215" t="s">
        <v>190</v>
      </c>
      <c r="E42" s="191" t="s">
        <v>5</v>
      </c>
      <c r="F42" s="216">
        <v>7</v>
      </c>
      <c r="G42" s="305">
        <v>207.13</v>
      </c>
      <c r="H42" s="304">
        <f>G42*I6</f>
        <v>270.760336</v>
      </c>
      <c r="I42" s="293">
        <f t="shared" si="4"/>
        <v>1895.3223519999999</v>
      </c>
    </row>
    <row r="43" spans="2:9" ht="26.25" customHeight="1" thickBot="1" x14ac:dyDescent="0.3">
      <c r="B43" s="181">
        <v>7</v>
      </c>
      <c r="C43" s="186"/>
      <c r="D43" s="196" t="s">
        <v>24</v>
      </c>
      <c r="E43" s="188"/>
      <c r="F43" s="202"/>
      <c r="G43" s="316" t="s">
        <v>9</v>
      </c>
      <c r="H43" s="316"/>
      <c r="I43" s="296">
        <f>I44+I45+I46+I47+I49+I50+I51+I48</f>
        <v>26532.440231679997</v>
      </c>
    </row>
    <row r="44" spans="2:9" ht="57.75" customHeight="1" thickBot="1" x14ac:dyDescent="0.3">
      <c r="B44" s="189" t="s">
        <v>191</v>
      </c>
      <c r="C44" s="192" t="s">
        <v>194</v>
      </c>
      <c r="D44" s="217" t="s">
        <v>162</v>
      </c>
      <c r="E44" s="190" t="s">
        <v>5</v>
      </c>
      <c r="F44" s="218">
        <v>2</v>
      </c>
      <c r="G44" s="274">
        <v>362.38</v>
      </c>
      <c r="H44" s="301">
        <f>G44*I6</f>
        <v>473.70313599999997</v>
      </c>
      <c r="I44" s="293">
        <f>H44*F44</f>
        <v>947.40627199999994</v>
      </c>
    </row>
    <row r="45" spans="2:9" ht="58.5" customHeight="1" thickBot="1" x14ac:dyDescent="0.3">
      <c r="B45" s="189" t="s">
        <v>192</v>
      </c>
      <c r="C45" s="192" t="s">
        <v>215</v>
      </c>
      <c r="D45" s="193" t="s">
        <v>187</v>
      </c>
      <c r="E45" s="190" t="s">
        <v>5</v>
      </c>
      <c r="F45" s="218">
        <v>2</v>
      </c>
      <c r="G45" s="105">
        <v>537.22</v>
      </c>
      <c r="H45" s="301">
        <f>G45*I6</f>
        <v>702.25398399999995</v>
      </c>
      <c r="I45" s="293">
        <f t="shared" ref="I45:I51" si="5">H45*F45</f>
        <v>1404.5079679999999</v>
      </c>
    </row>
    <row r="46" spans="2:9" ht="52.5" customHeight="1" thickBot="1" x14ac:dyDescent="0.3">
      <c r="B46" s="189" t="s">
        <v>193</v>
      </c>
      <c r="C46" s="192" t="s">
        <v>216</v>
      </c>
      <c r="D46" s="193" t="s">
        <v>144</v>
      </c>
      <c r="E46" s="190" t="s">
        <v>5</v>
      </c>
      <c r="F46" s="218">
        <v>4</v>
      </c>
      <c r="G46" s="105">
        <v>587.16999999999996</v>
      </c>
      <c r="H46" s="301">
        <f>G46*I6</f>
        <v>767.5486239999999</v>
      </c>
      <c r="I46" s="293">
        <f t="shared" si="5"/>
        <v>3070.1944959999996</v>
      </c>
    </row>
    <row r="47" spans="2:9" ht="59.25" customHeight="1" thickBot="1" x14ac:dyDescent="0.3">
      <c r="B47" s="189" t="s">
        <v>221</v>
      </c>
      <c r="C47" s="192" t="s">
        <v>218</v>
      </c>
      <c r="D47" s="193" t="s">
        <v>145</v>
      </c>
      <c r="E47" s="190" t="s">
        <v>5</v>
      </c>
      <c r="F47" s="218">
        <v>2</v>
      </c>
      <c r="G47" s="105">
        <v>362.38</v>
      </c>
      <c r="H47" s="301">
        <f>G47*I6</f>
        <v>473.70313599999997</v>
      </c>
      <c r="I47" s="293">
        <f t="shared" si="5"/>
        <v>947.40627199999994</v>
      </c>
    </row>
    <row r="48" spans="2:9" ht="59.25" customHeight="1" thickBot="1" x14ac:dyDescent="0.3">
      <c r="B48" s="189" t="s">
        <v>237</v>
      </c>
      <c r="C48" s="192" t="s">
        <v>230</v>
      </c>
      <c r="D48" s="193" t="s">
        <v>242</v>
      </c>
      <c r="E48" s="190" t="s">
        <v>5</v>
      </c>
      <c r="F48" s="218">
        <v>9</v>
      </c>
      <c r="G48" s="105">
        <v>362.38</v>
      </c>
      <c r="H48" s="301">
        <f>G48*I6</f>
        <v>473.70313599999997</v>
      </c>
      <c r="I48" s="293">
        <f t="shared" si="5"/>
        <v>4263.3282239999999</v>
      </c>
    </row>
    <row r="49" spans="2:11" ht="45.75" customHeight="1" thickBot="1" x14ac:dyDescent="0.3">
      <c r="B49" s="189" t="s">
        <v>238</v>
      </c>
      <c r="C49" s="192" t="s">
        <v>231</v>
      </c>
      <c r="D49" s="193" t="s">
        <v>235</v>
      </c>
      <c r="E49" s="190" t="s">
        <v>13</v>
      </c>
      <c r="F49" s="218">
        <f>29.56+9.53+7.5+9.18</f>
        <v>55.769999999999996</v>
      </c>
      <c r="G49" s="105">
        <v>127.39</v>
      </c>
      <c r="H49" s="301">
        <f>G49*I6</f>
        <v>166.52420799999999</v>
      </c>
      <c r="I49" s="293">
        <f t="shared" si="5"/>
        <v>9287.0550801599984</v>
      </c>
    </row>
    <row r="50" spans="2:11" ht="55.5" customHeight="1" thickBot="1" x14ac:dyDescent="0.3">
      <c r="B50" s="189" t="s">
        <v>239</v>
      </c>
      <c r="C50" s="192" t="s">
        <v>232</v>
      </c>
      <c r="D50" s="193" t="s">
        <v>234</v>
      </c>
      <c r="E50" s="190" t="s">
        <v>13</v>
      </c>
      <c r="F50" s="287">
        <v>32.630000000000003</v>
      </c>
      <c r="G50" s="105">
        <v>122.55</v>
      </c>
      <c r="H50" s="301">
        <f>G50*I6</f>
        <v>160.19735999999997</v>
      </c>
      <c r="I50" s="293">
        <f t="shared" si="5"/>
        <v>5227.2398567999999</v>
      </c>
    </row>
    <row r="51" spans="2:11" ht="53.25" customHeight="1" thickBot="1" x14ac:dyDescent="0.3">
      <c r="B51" s="189" t="s">
        <v>244</v>
      </c>
      <c r="C51" s="192" t="s">
        <v>233</v>
      </c>
      <c r="D51" s="193" t="s">
        <v>236</v>
      </c>
      <c r="E51" s="190" t="s">
        <v>13</v>
      </c>
      <c r="F51" s="287">
        <v>8.94</v>
      </c>
      <c r="G51" s="105">
        <v>118.54</v>
      </c>
      <c r="H51" s="301">
        <f>G51*I6</f>
        <v>154.955488</v>
      </c>
      <c r="I51" s="293">
        <f t="shared" si="5"/>
        <v>1385.3020627199999</v>
      </c>
    </row>
    <row r="52" spans="2:11" ht="21" customHeight="1" thickBot="1" x14ac:dyDescent="0.3">
      <c r="B52" s="181">
        <v>8</v>
      </c>
      <c r="C52" s="285"/>
      <c r="D52" s="196" t="s">
        <v>214</v>
      </c>
      <c r="E52" s="186"/>
      <c r="F52" s="288"/>
      <c r="G52" s="286"/>
      <c r="H52" s="120"/>
      <c r="I52" s="295">
        <f>I53</f>
        <v>5371.2338191999997</v>
      </c>
    </row>
    <row r="53" spans="2:11" ht="39.75" customHeight="1" thickBot="1" x14ac:dyDescent="0.3">
      <c r="B53" s="189" t="s">
        <v>217</v>
      </c>
      <c r="C53" s="192" t="s">
        <v>243</v>
      </c>
      <c r="D53" s="193" t="s">
        <v>146</v>
      </c>
      <c r="E53" s="190" t="s">
        <v>13</v>
      </c>
      <c r="F53" s="218">
        <f>702.71+364.28+922.16+231.91</f>
        <v>2221.06</v>
      </c>
      <c r="G53" s="105">
        <v>1.85</v>
      </c>
      <c r="H53" s="301">
        <f>G53*I6</f>
        <v>2.41832</v>
      </c>
      <c r="I53" s="293">
        <f>H53*F53</f>
        <v>5371.2338191999997</v>
      </c>
      <c r="K53" s="124">
        <v>388358.4988</v>
      </c>
    </row>
    <row r="54" spans="2:11" ht="26.25" customHeight="1" thickBot="1" x14ac:dyDescent="0.3">
      <c r="B54" s="327" t="s">
        <v>25</v>
      </c>
      <c r="C54" s="327"/>
      <c r="D54" s="327"/>
      <c r="E54" s="327"/>
      <c r="F54" s="327"/>
      <c r="G54" s="327"/>
      <c r="H54" s="327"/>
      <c r="I54" s="298">
        <f>I52+I43+I38+I34+I17+I15+I10+I8</f>
        <v>388358.49876470404</v>
      </c>
      <c r="K54" s="141"/>
    </row>
    <row r="55" spans="2:11" x14ac:dyDescent="0.25">
      <c r="B55" s="126"/>
      <c r="C55" s="126"/>
      <c r="D55" s="127"/>
      <c r="E55" s="135"/>
      <c r="F55" s="221"/>
      <c r="G55" s="135"/>
      <c r="H55" s="135"/>
      <c r="I55" s="136"/>
    </row>
    <row r="56" spans="2:11" x14ac:dyDescent="0.25">
      <c r="B56" s="126"/>
      <c r="C56" s="126"/>
      <c r="D56" s="127"/>
      <c r="E56" s="135"/>
      <c r="F56" s="221"/>
      <c r="G56" s="135"/>
      <c r="H56" s="135"/>
      <c r="I56" s="136"/>
    </row>
    <row r="57" spans="2:11" x14ac:dyDescent="0.25">
      <c r="B57" s="127"/>
      <c r="C57" s="127"/>
      <c r="D57" s="127"/>
      <c r="E57" s="135"/>
      <c r="F57" s="221"/>
      <c r="G57" s="135"/>
      <c r="H57" s="135"/>
      <c r="I57" s="136"/>
    </row>
    <row r="58" spans="2:11" x14ac:dyDescent="0.25">
      <c r="B58" s="127"/>
      <c r="C58" s="127"/>
      <c r="D58" s="131"/>
      <c r="E58" s="137"/>
      <c r="F58" s="222"/>
      <c r="G58" s="137"/>
      <c r="H58" s="137"/>
      <c r="I58" s="136"/>
    </row>
    <row r="59" spans="2:11" x14ac:dyDescent="0.25">
      <c r="B59" s="132"/>
      <c r="C59" s="132"/>
      <c r="D59" s="127"/>
      <c r="E59" s="136"/>
      <c r="F59" s="223"/>
      <c r="G59" s="136"/>
      <c r="H59" s="136"/>
      <c r="I59" s="136"/>
    </row>
    <row r="60" spans="2:11" x14ac:dyDescent="0.25">
      <c r="B60" s="127"/>
      <c r="C60" s="127"/>
      <c r="D60" s="289" t="s">
        <v>26</v>
      </c>
      <c r="E60" s="326" t="s">
        <v>26</v>
      </c>
      <c r="F60" s="326"/>
      <c r="G60" s="326"/>
      <c r="H60" s="326"/>
      <c r="I60" s="138"/>
    </row>
    <row r="61" spans="2:11" x14ac:dyDescent="0.25">
      <c r="B61" s="126"/>
      <c r="C61" s="126"/>
      <c r="D61" s="140" t="s">
        <v>27</v>
      </c>
      <c r="E61" s="325" t="s">
        <v>28</v>
      </c>
      <c r="F61" s="325"/>
      <c r="G61" s="325"/>
      <c r="H61" s="325"/>
      <c r="I61" s="129"/>
    </row>
    <row r="62" spans="2:11" x14ac:dyDescent="0.25">
      <c r="B62" s="133"/>
      <c r="C62" s="133"/>
      <c r="D62" s="130" t="s">
        <v>29</v>
      </c>
      <c r="E62" s="325" t="s">
        <v>30</v>
      </c>
      <c r="F62" s="325"/>
      <c r="G62" s="325"/>
      <c r="H62" s="325"/>
      <c r="I62" s="139"/>
    </row>
    <row r="63" spans="2:11" x14ac:dyDescent="0.25">
      <c r="B63" s="134"/>
      <c r="C63" s="134"/>
      <c r="D63" s="130" t="s">
        <v>31</v>
      </c>
    </row>
  </sheetData>
  <mergeCells count="14">
    <mergeCell ref="E61:H61"/>
    <mergeCell ref="E62:H62"/>
    <mergeCell ref="G15:H15"/>
    <mergeCell ref="G17:H17"/>
    <mergeCell ref="G34:H34"/>
    <mergeCell ref="G43:H43"/>
    <mergeCell ref="B54:H54"/>
    <mergeCell ref="E60:H60"/>
    <mergeCell ref="G10:H10"/>
    <mergeCell ref="B1:I2"/>
    <mergeCell ref="B3:I3"/>
    <mergeCell ref="B4:H4"/>
    <mergeCell ref="B5:H5"/>
    <mergeCell ref="B6:G6"/>
  </mergeCells>
  <pageMargins left="0.51181102362204722" right="0.51181102362204722" top="0.59055118110236227" bottom="0.78740157480314965" header="0.31496062992125984" footer="0.31496062992125984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1505" r:id="rId4">
          <objectPr defaultSize="0" autoPict="0" r:id="rId5">
            <anchor moveWithCells="1" sizeWithCells="1">
              <from>
                <xdr:col>1</xdr:col>
                <xdr:colOff>447675</xdr:colOff>
                <xdr:row>0</xdr:row>
                <xdr:rowOff>171450</xdr:rowOff>
              </from>
              <to>
                <xdr:col>3</xdr:col>
                <xdr:colOff>171450</xdr:colOff>
                <xdr:row>1</xdr:row>
                <xdr:rowOff>504825</xdr:rowOff>
              </to>
            </anchor>
          </objectPr>
        </oleObject>
      </mc:Choice>
      <mc:Fallback>
        <oleObject progId="PBrush" shapeId="21505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qpN9K9u9hKfwyE/Ni5mQ+Yt4gv4=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Oh4VCjBYH3zWvJJx17nabDBR5HDFj3ZFEfgEzQTlef11wMun2vmH9mkNCkIvN7Sp4AzjM5kX
    FhsZBENgu0BiXSv/RtOGAbBGn1PSi9CugPcQ50/QoOnRFNKm0/xAmHv+tLy+9/GLhAWl7NhG
    5M/TwV0Oeumw42Sc5GHg8wP7jprKe4ksbi/4DFyra0LyY68OOytxuR1aky8nKL0Meu6voeY3
    q4xnzA31SBdQZa3ihlqSHttq8Nk3L3GXCNpXwgDpB2A1KdBPeavpPqLM8IbZEAk4rXb6BVJz
    +xVCElfW9ZbwwkCnbEjaRwfwf8hbFgZSEmzK6uZlo1atsjidbEK6+w==
  </SignatureValue>
  <KeyInfo>
    <KeyValue>
      <RSAKeyValue>
        <Modulus>
            xNwGYy2O1/s82ZfevzuMoydC51bD/+I6YbKV56EL9uSRKA76jeNi82aChef/Kv0ba3hk7cjz
            0ZTtgy4bxEoTdH/mm7T8NvE6kYOLnYEQIfao0CoRIeBlZwq1oLcpnehiWOgwbvUzyrQc6SYh
            ZVy63SWi+2jmenO+jobpDljQtg6JLTab9JA5vWioW0m6NEJ0czpuxz+nx1IjDavoRWs5nMQw
            KUGSkxZ9ytFcv0sIZs8/7PYxp+wBPgZFVDF2gc2bVvGdalkjZRecVldAvexNI/Vi7814F7Mm
            h898NXe5N99A6biyJl5EgndBuDZrdAbaM88KxYSW2FZtppfJLXcpOQ==
          </Modulus>
        <Exponent>AQAB</Exponent>
      </RSAKeyValue>
    </KeyValue>
    <X509Data>
      <X509Certificate>
          MIIHBTCCBO2gAwIBAgIIHAgjEhlS7hEwDQYJKoZIhvcNAQELBQAwWTELMAkGA1UEBhMCQlIx
          EzARBgNVBAoTCklDUC1CcmFzaWwxFTATBgNVBAsTDEFDIFNPTFVUSSB2NTEeMBwGA1UEAxMV
          QUMgU09MVVRJIE11bHRpcGxhIHY1MB4XDTIzMTIxOTE2NTUwMFoXDTI2MTIxOTE2NTUwMFow
          gboxCzAJBgNVBAYTAkJSMRMwEQYDVQQKEwpJQ1AtQnJhc2lsMR4wHAYDVQQLExVBQyBTT0xV
          VEkgTXVsdGlwbGEgdjUxFzAVBgNVBAsTDjI3ODA4MTQ0MDAwMTI1MRMwEQYDVQQLEwpQcmVz
          ZW5jaWFsMRowGAYDVQQLExFDZXJ0aWZpY2FkbyBQRiBBMzEsMCoGA1UEAxMjQ0xPVkVTIERB
          IFNJTFZBIEJPVEVMSE86MjkxMzQ4MDM2NTMwggEiMA0GCSqGSIb3DQEBAQUAA4IBDwAwggEK
          AoIBAQDE3AZjLY7X+zzZl96/O4yjJ0LnVsP/4jphspXnoQv25JEoDvqN42LzZoKF5/8q/Rtr
          eGTtyPPRlO2DLhvEShN0f+abtPw28TqRg4udgRAh9qjQKhEh4GVnCrWgtymd6GJY6DBu9TPK
          tBzpJiFlXLrdJaL7aOZ6c76OhukOWNC2DoktNpv0kDm9aKhbSbo0QnRzOm7HP6fHUiMNq+hF
          azmcxDApQZKTFn3K0Vy/Swhmzz/s9jGn7AE+BkVUMXaBzZtW8Z1qWSNlF5xWV0C97E0j9WLv
          zXgXsyaHz3w1d7k330DpuLImXkSCd0G4Nmt0BtozzwrFhJbYVm2ml8ktdyk5AgMBAAGjggJt
          MIICaTAJBgNVHRMEAjAAMB8GA1UdIwQYMBaAFMVS7SWACd+cgsifR8bdtF8x3bmxMFQGCCsG
          AQUFBwEBBEgwRjBEBggrBgEFBQcwAoY4aHR0cDovL2NjZC5hY3NvbHV0aS5jb20uYnIvbGNy
          L2FjLXNvbHV0aS1tdWx0aXBsYS12NS5wN2IwgZwGA1UdEQSBlDCBkYEccHJlZmVpdG9AbWly
          YWRvdXJvLm1nLmdvdi5icqA4BgVgTAEDAaAvEy0yNjExMTk1NzI5MTM0ODAzNjUzMDAwMDAw
          MDAwMDAwMDAwMDAwMDAwMDAwMDCgFwYFYEwBAwagDhMMMDAwMDAwMDAwMDAwoB4GBWBMAQMF
          oBUTEzAwMDAwMDAwMDAwMDAwMDAwMDAwXQYDVR0gBFYwVDBSBgZgTAECAyUwSDBGBggrBgEF
          BQcCARY6aHR0cDovL2NjZC5hY3NvbHV0aS5jb20uYnIvZG9jcy9kcGMtYWMtc29sdXRpLW11
          bHRpcGxhLnBkZjApBgNVHSUEIjAgBggrBgEFBQcDAgYIKwYBBQUHAwQGCisGAQQBgjcUAgIw
          gYwGA1UdHwSBhDCBgTA+oDygOoY4aHR0cDovL2NjZC5hY3NvbHV0aS5jb20uYnIvbGNyL2Fj
          LXNvbHV0aS1tdWx0aXBsYS12NS5jcmwwP6A9oDuGOWh0dHA6Ly9jY2QyLmFjc29sdXRpLmNv
          bS5ici9sY3IvYWMtc29sdXRpLW11bHRpcGxhLXY1LmNybDAdBgNVHQ4EFgQUJI2Yrylkq5e1
          AkBll23/JA4lrmEwDgYDVR0PAQH/BAQDAgXgMA0GCSqGSIb3DQEBCwUAA4ICAQAcLO7DPe55
          8cKZ8mncqrAOrhpOUa9nclPwkuy50zVMaZMhyi71KE/YUsszLeJP3gd4X6kWDuGb0VpqVn3q
          cgJ/HdHNYpJqzkhhIaZ97kWWBxljxCleYCUefubNoYI2aWyES4SkK2Q8HLAuQb6KU7bngklP
          KRW6M4j8l9tXLD246tpayvoXeYkrsnckGVVksZ0yCxxr2twAxYI/fu0SdgTiVG+gOrDx/ZrL
          MKKQNMjDiIZ8P37WcELO2bCTWokVf1GOFhTmMc+QTtXh1LG9kR/NNpFMtwgqL9xSMKXD4bHI
          teoMv9FVqe0NYw2BDsuAxtrGbFLOQcy+dYSGG+I4IWg64jYb9PucqLyPziitSlHvNGUrHdIY
          OYBCaZnjm5HNsgKU5myLLQYnhjxo9qECJQxX7+3c3zKO6V9n0YNhSjM0PcxnMMGxXL1I9um6
          OfUst9ItfJ/m7ZcNn6J3yAkkQ1TEbA3WA5P95KVs/4DYxTSmYZyEfYay1lv+HAvZJ4kQQ64A
          XUpgthitNx5xq4PBA53RUOLlpuom+YyzNiqbSsl3Si/5h5pV0fw13hzlhFWh3jvOhnxyvLPy
          XQH8aVqKg6V/qOkAK+AlmUGQ4CrsXPQXZXX8/whZxemenvoL7Rw/SeNUil5YXLWxI+cElZjY
          slng1g9eS+RyMxMG5ivP5bQDNw==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EQCQ1owCM9q3zhS2PcLF8hRqIe8=</DigestValue>
      </Reference>
      <Reference URI="/xl/calcChain.xml?ContentType=application/vnd.openxmlformats-officedocument.spreadsheetml.calcChain+xml">
        <DigestMethod Algorithm="http://www.w3.org/2000/09/xmldsig#sha1"/>
        <DigestValue>BwpziLXeWzXpyQe8aUjWwgnD2hc=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tEtX7igy3TLhIM7W5pIfubDr6RY=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tEtX7igy3TLhIM7W5pIfubDr6RY=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drawing1.xml?ContentType=application/vnd.openxmlformats-officedocument.drawing+xml">
        <DigestMethod Algorithm="http://www.w3.org/2000/09/xmldsig#sha1"/>
        <DigestValue>187tpDi+kuAjHgZnqYbN2p79u+o=</DigestValue>
      </Reference>
      <Reference URI="/xl/drawings/drawing2.xml?ContentType=application/vnd.openxmlformats-officedocument.drawing+xml">
        <DigestMethod Algorithm="http://www.w3.org/2000/09/xmldsig#sha1"/>
        <DigestValue>MNtPh7/pCaHaUyDyhkC46Yu01u8=</DigestValue>
      </Reference>
      <Reference URI="/xl/drawings/drawing3.xml?ContentType=application/vnd.openxmlformats-officedocument.drawing+xml">
        <DigestMethod Algorithm="http://www.w3.org/2000/09/xmldsig#sha1"/>
        <DigestValue>8DiSCUL2Y/iJX5IRuNACYBzjGE0=</DigestValue>
      </Reference>
      <Reference URI="/xl/drawings/drawing4.xml?ContentType=application/vnd.openxmlformats-officedocument.drawing+xml">
        <DigestMethod Algorithm="http://www.w3.org/2000/09/xmldsig#sha1"/>
        <DigestValue>6YtoIWVc6vXMpfw4f9sSk+aNPLw=</DigestValue>
      </Reference>
      <Reference URI="/xl/drawings/drawing5.xml?ContentType=application/vnd.openxmlformats-officedocument.drawing+xml">
        <DigestMethod Algorithm="http://www.w3.org/2000/09/xmldsig#sha1"/>
        <DigestValue>Ja1xq12RhBx7O3v1fOHpdp5P99M=</DigestValue>
      </Reference>
      <Reference URI="/xl/drawings/drawing6.xml?ContentType=application/vnd.openxmlformats-officedocument.drawing+xml">
        <DigestMethod Algorithm="http://www.w3.org/2000/09/xmldsig#sha1"/>
        <DigestValue>BM/wBfIeryuzt46xbtRwoo8/LNg=</DigestValue>
      </Reference>
      <Reference URI="/xl/drawings/drawing7.xml?ContentType=application/vnd.openxmlformats-officedocument.drawing+xml">
        <DigestMethod Algorithm="http://www.w3.org/2000/09/xmldsig#sha1"/>
        <DigestValue>IhBHqUVuiUp/2Jj7eAn3MvErnAM=</DigestValue>
      </Reference>
      <Reference URI="/xl/drawings/drawing8.xml?ContentType=application/vnd.openxmlformats-officedocument.drawing+xml">
        <DigestMethod Algorithm="http://www.w3.org/2000/09/xmldsig#sha1"/>
        <DigestValue>YlNQdK+ZMws/cO3KmSrICdJNFrM=</DigestValue>
      </Reference>
      <Reference URI="/xl/drawings/vmlDrawing1.vml?ContentType=application/vnd.openxmlformats-officedocument.vmlDrawing">
        <DigestMethod Algorithm="http://www.w3.org/2000/09/xmldsig#sha1"/>
        <DigestValue>a7bKMoT8VGcZ1cuDpnibzbbRAuI=</DigestValue>
      </Reference>
      <Reference URI="/xl/drawings/vmlDrawing2.vml?ContentType=application/vnd.openxmlformats-officedocument.vmlDrawing">
        <DigestMethod Algorithm="http://www.w3.org/2000/09/xmldsig#sha1"/>
        <DigestValue>NVNirTKsyUsF+FL0Y7qu7xyQwUQ=</DigestValue>
      </Reference>
      <Reference URI="/xl/drawings/vmlDrawing3.vml?ContentType=application/vnd.openxmlformats-officedocument.vmlDrawing">
        <DigestMethod Algorithm="http://www.w3.org/2000/09/xmldsig#sha1"/>
        <DigestValue>8x8AnuJho3ukpIR5Ejssf4EIdoA=</DigestValue>
      </Reference>
      <Reference URI="/xl/drawings/vmlDrawing4.vml?ContentType=application/vnd.openxmlformats-officedocument.vmlDrawing">
        <DigestMethod Algorithm="http://www.w3.org/2000/09/xmldsig#sha1"/>
        <DigestValue>M6du/zQiseBNuQzdOm/0H/TRevk=</DigestValue>
      </Reference>
      <Reference URI="/xl/drawings/vmlDrawing5.vml?ContentType=application/vnd.openxmlformats-officedocument.vmlDrawing">
        <DigestMethod Algorithm="http://www.w3.org/2000/09/xmldsig#sha1"/>
        <DigestValue>oxAfbOueQwGPOaX7UE89wMwF1Og=</DigestValue>
      </Reference>
      <Reference URI="/xl/drawings/vmlDrawing6.vml?ContentType=application/vnd.openxmlformats-officedocument.vmlDrawing">
        <DigestMethod Algorithm="http://www.w3.org/2000/09/xmldsig#sha1"/>
        <DigestValue>LepRegZgV+m8RAqNnk0EmWzb3iE=</DigestValue>
      </Reference>
      <Reference URI="/xl/drawings/vmlDrawing7.vml?ContentType=application/vnd.openxmlformats-officedocument.vmlDrawing">
        <DigestMethod Algorithm="http://www.w3.org/2000/09/xmldsig#sha1"/>
        <DigestValue>S3GPY3tkfwP2Lyr8t9Iz54Ob+5Q=</DigestValue>
      </Reference>
      <Reference URI="/xl/drawings/vmlDrawing8.vml?ContentType=application/vnd.openxmlformats-officedocument.vmlDrawing">
        <DigestMethod Algorithm="http://www.w3.org/2000/09/xmldsig#sha1"/>
        <DigestValue>+El+tkjQWPUF+sKvJijH5F26GcY=</DigestValue>
      </Reference>
      <Reference URI="/xl/embeddings/oleObject1.bin?ContentType=application/vnd.openxmlformats-officedocument.oleObject">
        <DigestMethod Algorithm="http://www.w3.org/2000/09/xmldsig#sha1"/>
        <DigestValue>PvHZrlc5vYqdq9OfgQandTVDAOI=</DigestValue>
      </Reference>
      <Reference URI="/xl/embeddings/oleObject2.bin?ContentType=application/vnd.openxmlformats-officedocument.oleObject">
        <DigestMethod Algorithm="http://www.w3.org/2000/09/xmldsig#sha1"/>
        <DigestValue>PvHZrlc5vYqdq9OfgQandTVDAOI=</DigestValue>
      </Reference>
      <Reference URI="/xl/embeddings/oleObject3.bin?ContentType=application/vnd.openxmlformats-officedocument.oleObject">
        <DigestMethod Algorithm="http://www.w3.org/2000/09/xmldsig#sha1"/>
        <DigestValue>JMEY1e4sT460EGdIAbF3qxz9m9w=</DigestValue>
      </Reference>
      <Reference URI="/xl/embeddings/oleObject4.bin?ContentType=application/vnd.openxmlformats-officedocument.oleObject">
        <DigestMethod Algorithm="http://www.w3.org/2000/09/xmldsig#sha1"/>
        <DigestValue>PvHZrlc5vYqdq9OfgQandTVDAOI=</DigestValue>
      </Reference>
      <Reference URI="/xl/embeddings/oleObject5.bin?ContentType=application/vnd.openxmlformats-officedocument.oleObject">
        <DigestMethod Algorithm="http://www.w3.org/2000/09/xmldsig#sha1"/>
        <DigestValue>PvHZrlc5vYqdq9OfgQandTVDAOI=</DigestValue>
      </Reference>
      <Reference URI="/xl/embeddings/oleObject6.bin?ContentType=application/vnd.openxmlformats-officedocument.oleObject">
        <DigestMethod Algorithm="http://www.w3.org/2000/09/xmldsig#sha1"/>
        <DigestValue>PvHZrlc5vYqdq9OfgQandTVDAOI=</DigestValue>
      </Reference>
      <Reference URI="/xl/embeddings/oleObject7.bin?ContentType=application/vnd.openxmlformats-officedocument.oleObject">
        <DigestMethod Algorithm="http://www.w3.org/2000/09/xmldsig#sha1"/>
        <DigestValue>PvHZrlc5vYqdq9OfgQandTVDAOI=</DigestValue>
      </Reference>
      <Reference URI="/xl/embeddings/oleObject8.bin?ContentType=application/vnd.openxmlformats-officedocument.oleObject">
        <DigestMethod Algorithm="http://www.w3.org/2000/09/xmldsig#sha1"/>
        <DigestValue>JMEY1e4sT460EGdIAbF3qxz9m9w=</DigestValue>
      </Reference>
      <Reference URI="/xl/embeddings/oleObject9.bin?ContentType=application/vnd.openxmlformats-officedocument.oleObject">
        <DigestMethod Algorithm="http://www.w3.org/2000/09/xmldsig#sha1"/>
        <DigestValue>PvHZrlc5vYqdq9OfgQandTVDAOI=</DigestValue>
      </Reference>
      <Reference URI="/xl/media/image1.emf?ContentType=image/x-emf">
        <DigestMethod Algorithm="http://www.w3.org/2000/09/xmldsig#sha1"/>
        <DigestValue>jqimZRYoUr8WeaVpWLLOwCAIz2Q=</DigestValue>
      </Reference>
      <Reference URI="/xl/media/image2.png?ContentType=image/png">
        <DigestMethod Algorithm="http://www.w3.org/2000/09/xmldsig#sha1"/>
        <DigestValue>ySOUksp4EzsXA2pxHZc7gwO3KH4=</DigestValue>
      </Reference>
      <Reference URI="/xl/media/image3.emf?ContentType=image/x-emf">
        <DigestMethod Algorithm="http://www.w3.org/2000/09/xmldsig#sha1"/>
        <DigestValue>owtyIfUVMNhdk1A8FSN1VhgW+rw=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E1bJrTLjMODzMPgWlvYFAlgU/us=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QGnm/Jt/MyIECaMOuqEh2rDX4ic=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QGnm/Jt/MyIECaMOuqEh2rDX4ic=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t71+vZj1s+FLRygP6twJuQy9DVw=</DigestValue>
      </Reference>
      <Reference URI="/xl/sharedStrings.xml?ContentType=application/vnd.openxmlformats-officedocument.spreadsheetml.sharedStrings+xml">
        <DigestMethod Algorithm="http://www.w3.org/2000/09/xmldsig#sha1"/>
        <DigestValue>uHLK2Fn/IgONrXRw2uZZKriXL94=</DigestValue>
      </Reference>
      <Reference URI="/xl/styles.xml?ContentType=application/vnd.openxmlformats-officedocument.spreadsheetml.styles+xml">
        <DigestMethod Algorithm="http://www.w3.org/2000/09/xmldsig#sha1"/>
        <DigestValue>t49VCZY+1e4On+jpBZ4Y89b/Fqw=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xl/workbook.xml?ContentType=application/vnd.openxmlformats-officedocument.spreadsheetml.sheet.main+xml">
        <DigestMethod Algorithm="http://www.w3.org/2000/09/xmldsig#sha1"/>
        <DigestValue>qGBYGnjHcx6gYhp3Gn97yBd7e0k=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iaoC+uLdoHwhjR2MtKJtpgRFuAI=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TZGn58aiW2W00Us72N9UQBvyXKU=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d7e0h85ZGZBrLO2/MZsORIfe1SI=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csGgumBziBeRMVYfH2Unv84bCJc=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iJYHs6kdu9s4mTLuHdYDIKjI8M0=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1ADJd2PjAV4VMRBffJw5UpbzgOY=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2yphKt5M7zuF1pgYfmWw8cO8Pqs=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iyMWBJjYxBoTNkag90H5R49v8dE=</DigestValue>
      </Reference>
      <Reference URI="/xl/worksheets/sheet1.xml?ContentType=application/vnd.openxmlformats-officedocument.spreadsheetml.worksheet+xml">
        <DigestMethod Algorithm="http://www.w3.org/2000/09/xmldsig#sha1"/>
        <DigestValue>ZLig7X86FssmlkIiJghl6wVXlvY=</DigestValue>
      </Reference>
      <Reference URI="/xl/worksheets/sheet2.xml?ContentType=application/vnd.openxmlformats-officedocument.spreadsheetml.worksheet+xml">
        <DigestMethod Algorithm="http://www.w3.org/2000/09/xmldsig#sha1"/>
        <DigestValue>4VlCSQyKgZGXr85zc/c6ogr5rBg=</DigestValue>
      </Reference>
      <Reference URI="/xl/worksheets/sheet3.xml?ContentType=application/vnd.openxmlformats-officedocument.spreadsheetml.worksheet+xml">
        <DigestMethod Algorithm="http://www.w3.org/2000/09/xmldsig#sha1"/>
        <DigestValue>Bj5n9A6XUq8+nVss0DuklQrATFc=</DigestValue>
      </Reference>
      <Reference URI="/xl/worksheets/sheet4.xml?ContentType=application/vnd.openxmlformats-officedocument.spreadsheetml.worksheet+xml">
        <DigestMethod Algorithm="http://www.w3.org/2000/09/xmldsig#sha1"/>
        <DigestValue>fWSRbozfBXsdC8Z+KYKamB/ftX4=</DigestValue>
      </Reference>
      <Reference URI="/xl/worksheets/sheet5.xml?ContentType=application/vnd.openxmlformats-officedocument.spreadsheetml.worksheet+xml">
        <DigestMethod Algorithm="http://www.w3.org/2000/09/xmldsig#sha1"/>
        <DigestValue>Fumnuilfd84Syb4rtFAHCznbeKo=</DigestValue>
      </Reference>
      <Reference URI="/xl/worksheets/sheet6.xml?ContentType=application/vnd.openxmlformats-officedocument.spreadsheetml.worksheet+xml">
        <DigestMethod Algorithm="http://www.w3.org/2000/09/xmldsig#sha1"/>
        <DigestValue>WAVaFcF5ozLhpR5wRsm7LYwyiRI=</DigestValue>
      </Reference>
      <Reference URI="/xl/worksheets/sheet7.xml?ContentType=application/vnd.openxmlformats-officedocument.spreadsheetml.worksheet+xml">
        <DigestMethod Algorithm="http://www.w3.org/2000/09/xmldsig#sha1"/>
        <DigestValue>qKhCT+EzHFp5HFSPz9IDNGNTcpg=</DigestValue>
      </Reference>
      <Reference URI="/xl/worksheets/sheet8.xml?ContentType=application/vnd.openxmlformats-officedocument.spreadsheetml.worksheet+xml">
        <DigestMethod Algorithm="http://www.w3.org/2000/09/xmldsig#sha1"/>
        <DigestValue>KJgPfGGrrmWIZe7w4GJLLO0r/2c=</DigestValue>
      </Reference>
    </Manifest>
    <SignatureProperties>
      <SignatureProperty Id="idSignatureTime" Target="#idPackageSignature">
        <mdssi:SignatureTime>
          <mdssi:Format>YYYY-MM-DDThh:mm:ssTZD</mdssi:Format>
          <mdssi:Value>2025-01-16T17:12:09Z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5</vt:i4>
      </vt:variant>
    </vt:vector>
  </HeadingPairs>
  <TitlesOfParts>
    <vt:vector size="13" baseType="lpstr">
      <vt:lpstr>ORÇ</vt:lpstr>
      <vt:lpstr>CÁLCULO</vt:lpstr>
      <vt:lpstr>CRONO</vt:lpstr>
      <vt:lpstr>COMPOSIÇÕES</vt:lpstr>
      <vt:lpstr>ORÇ (2)</vt:lpstr>
      <vt:lpstr>CÁLCULO (3)</vt:lpstr>
      <vt:lpstr>CRONO (2)</vt:lpstr>
      <vt:lpstr>ORÇ NOVO (2)</vt:lpstr>
      <vt:lpstr>CÁLCULO!Area_de_impressao</vt:lpstr>
      <vt:lpstr>'CÁLCULO (3)'!Area_de_impressao</vt:lpstr>
      <vt:lpstr>ORÇ!Area_de_impressao</vt:lpstr>
      <vt:lpstr>'ORÇ (2)'!Area_de_impressao</vt:lpstr>
      <vt:lpstr>'ORÇ NOVO (2)'!Area_de_impressao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 01</dc:creator>
  <cp:lastModifiedBy>Obras 01</cp:lastModifiedBy>
  <cp:lastPrinted>2025-01-16T16:58:16Z</cp:lastPrinted>
  <dcterms:created xsi:type="dcterms:W3CDTF">2023-04-11T17:19:55Z</dcterms:created>
  <dcterms:modified xsi:type="dcterms:W3CDTF">2025-01-16T16:58:38Z</dcterms:modified>
</cp:coreProperties>
</file>